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uimard.sharepoint.com/sites/BES/FINANCIEEL/Begroting/Rekenmodule WT/Gewoon secundair onderwijs/"/>
    </mc:Choice>
  </mc:AlternateContent>
  <xr:revisionPtr revIDLastSave="0" documentId="8_{0FED6AF5-3CA2-45B4-AE5E-FCF2314236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enmodule SO" sheetId="1" r:id="rId1"/>
  </sheets>
  <definedNames>
    <definedName name="_xlnm.Print_Titles" localSheetId="0">'rekenmodule SO'!$1:$1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0" i="1" l="1"/>
  <c r="D93" i="1"/>
  <c r="D92" i="1"/>
  <c r="D64" i="1"/>
  <c r="D83" i="1"/>
  <c r="D79" i="1"/>
  <c r="D78" i="1"/>
  <c r="D77" i="1"/>
  <c r="D76" i="1"/>
  <c r="D75" i="1"/>
  <c r="D73" i="1"/>
  <c r="D72" i="1"/>
  <c r="D71" i="1"/>
  <c r="D70" i="1"/>
  <c r="D68" i="1"/>
  <c r="D67" i="1"/>
  <c r="D65" i="1"/>
  <c r="D80" i="1" l="1"/>
  <c r="F125" i="1"/>
  <c r="F121" i="1"/>
  <c r="D98" i="1" l="1"/>
  <c r="D99" i="1"/>
  <c r="D97" i="1"/>
  <c r="C97" i="1"/>
  <c r="F131" i="1"/>
  <c r="C99" i="1" s="1"/>
  <c r="F130" i="1"/>
  <c r="C98" i="1" s="1"/>
  <c r="F124" i="1"/>
  <c r="C92" i="1" s="1"/>
  <c r="C93" i="1"/>
  <c r="F98" i="1" l="1"/>
  <c r="F97" i="1"/>
  <c r="F99" i="1"/>
  <c r="F92" i="1"/>
  <c r="F93" i="1"/>
  <c r="D89" i="1"/>
  <c r="D86" i="1"/>
  <c r="D85" i="1"/>
  <c r="D84" i="1"/>
  <c r="F94" i="1" l="1"/>
  <c r="D87" i="1"/>
  <c r="E85" i="1" l="1"/>
  <c r="E86" i="1"/>
  <c r="E83" i="1"/>
  <c r="E84" i="1"/>
  <c r="F118" i="1"/>
  <c r="F116" i="1"/>
  <c r="C79" i="1" s="1"/>
  <c r="F115" i="1"/>
  <c r="C76" i="1" s="1"/>
  <c r="F76" i="1" s="1"/>
  <c r="F119" i="1"/>
  <c r="F117" i="1"/>
  <c r="E87" i="1" l="1"/>
  <c r="C77" i="1"/>
  <c r="F77" i="1" s="1"/>
  <c r="C75" i="1"/>
  <c r="F75" i="1" s="1"/>
  <c r="C78" i="1"/>
  <c r="F78" i="1" s="1"/>
  <c r="C72" i="1"/>
  <c r="F72" i="1" s="1"/>
  <c r="C68" i="1"/>
  <c r="F68" i="1" s="1"/>
  <c r="C71" i="1"/>
  <c r="F71" i="1" s="1"/>
  <c r="C73" i="1"/>
  <c r="F73" i="1" s="1"/>
  <c r="C70" i="1"/>
  <c r="F70" i="1" s="1"/>
  <c r="C67" i="1"/>
  <c r="F67" i="1" s="1"/>
  <c r="C65" i="1"/>
  <c r="F65" i="1" s="1"/>
  <c r="C64" i="1"/>
  <c r="F64" i="1" s="1"/>
  <c r="F79" i="1" l="1"/>
  <c r="F80" i="1" s="1"/>
  <c r="C89" i="1"/>
  <c r="F89" i="1" s="1"/>
  <c r="C86" i="1"/>
  <c r="C85" i="1"/>
  <c r="C84" i="1"/>
  <c r="C83" i="1"/>
  <c r="F83" i="1" l="1"/>
  <c r="F84" i="1"/>
  <c r="F86" i="1"/>
  <c r="F85" i="1"/>
  <c r="F87" i="1" l="1"/>
  <c r="F104" i="1" s="1"/>
</calcChain>
</file>

<file path=xl/sharedStrings.xml><?xml version="1.0" encoding="utf-8"?>
<sst xmlns="http://schemas.openxmlformats.org/spreadsheetml/2006/main" count="144" uniqueCount="126">
  <si>
    <t>Begrotingsjaar:</t>
  </si>
  <si>
    <t>Schooljaar:</t>
  </si>
  <si>
    <t>vorige schooljaar.</t>
  </si>
  <si>
    <t>Invultabellen:</t>
  </si>
  <si>
    <t>Aantal leerlingen met kenmerk 'thuistaal':</t>
  </si>
  <si>
    <t>Aantal leerlingen met kenmerk 'opleidingsniveau moeder':</t>
  </si>
  <si>
    <t>Aantal leerlingen met kenmerk 'woonplaats':</t>
  </si>
  <si>
    <t>Aantal organieke betrekkingen in voltijdse equivalenten:</t>
  </si>
  <si>
    <t>bedrag per</t>
  </si>
  <si>
    <t>raming</t>
  </si>
  <si>
    <t>afgetopt</t>
  </si>
  <si>
    <t>Thuistaal</t>
  </si>
  <si>
    <t>Opleidingsniveau moeder</t>
  </si>
  <si>
    <t>Woonplaats</t>
  </si>
  <si>
    <t>TOTAAL</t>
  </si>
  <si>
    <t>Geldwaarde per leerlingenkermerk:</t>
  </si>
  <si>
    <t>thuistaal van de leerling</t>
  </si>
  <si>
    <t>opleidingsniveau moeder</t>
  </si>
  <si>
    <t>woonplaats van de leerling</t>
  </si>
  <si>
    <t>Geldwaarde per punt schoolkenmerk:</t>
  </si>
  <si>
    <t>(4)</t>
  </si>
  <si>
    <t>Aantal leerlingen in het deeltijds beroepssecundair onderwijs op de teldag (10 punten):</t>
  </si>
  <si>
    <t>Brongegevens:</t>
  </si>
  <si>
    <t>Aantal leerlingen met kenmerk 'schooltoeslag':</t>
  </si>
  <si>
    <t>Schooltoeslag</t>
  </si>
  <si>
    <t>ontvangen van een schooltoeslag</t>
  </si>
  <si>
    <t>Tussentotaal subsidiëring op basis van schoolkenmerken</t>
  </si>
  <si>
    <t>Subsidiëring op basis van leerlingenkenmerken:</t>
  </si>
  <si>
    <t>Tussentotaal subsidiëring op basis van leerlingenkenmerken</t>
  </si>
  <si>
    <t>Aantal leerlingen in de 2de en 3de graad tso en bso op de teldag in de disciplines:</t>
  </si>
  <si>
    <t>Deze leerlingen worden de GOK-leerlingen genoemd.</t>
  </si>
  <si>
    <t>Indien dit procentueel aandeel groter is dan het Vlaams gemiddelde + 2 x de standaardafwijking, dan krijg je voor de GOK-leerlingen boven</t>
  </si>
  <si>
    <t>Rekenmodule raming werkingsbudget gewoon secundair onderwijs ter voorbereiding van de begroting</t>
  </si>
  <si>
    <t>Dit rekenblad raamt het werkingsbudget van het gewoon secundair onderwijs op basis van de waarde van de toekenningsparameters van het</t>
  </si>
  <si>
    <t>Voor sommige leerlingen ontvang je een extra werkingsbudget op basis van leerlingenkenmerken (3).</t>
  </si>
  <si>
    <t>dat niveau, geen werkingsbudget op basis van leerlingenkenmerken.</t>
  </si>
  <si>
    <t>Aantal leerlingen dat op basis van een leerlingenkenmerk in aanmerking komt voor bijkomende werkingsbudget:</t>
  </si>
  <si>
    <t>Aantal leerlingen in de 2de en 3de graad aso op de teldag in de disciplines Klassiek, Modern en Sport (16 punten):</t>
  </si>
  <si>
    <t>Aantal leerlingen in de 2de en 3de graad kso op de teldag in de disciplines:</t>
  </si>
  <si>
    <t>- Architectuur en beeldende kunst en Modecreatie (18 punten)</t>
  </si>
  <si>
    <t>- Podiumkunsten (20 punten)</t>
  </si>
  <si>
    <t>- Grafische technieken en media (22 punten)</t>
  </si>
  <si>
    <t>Indien uw school relatief veel GOK-leerlingen telt, dan topt de overheid het aantal GOK-leerlingen waarvoor je extra middelen ontvangt, af.</t>
  </si>
  <si>
    <t>- leerlingen in opleidingen die 16 punten genereren:</t>
  </si>
  <si>
    <t>- leerlingen in opleidingen die 18 punten genereren:</t>
  </si>
  <si>
    <t>- leerlingen in opleidingen die 20 punten genereren:</t>
  </si>
  <si>
    <t>- leerlingen in opleidingen die 22 punten genereren:</t>
  </si>
  <si>
    <t>- leerlingen in opleidingen die 10 punten genereren:</t>
  </si>
  <si>
    <t>Aantal anderstalige nieuwkomers in het onthaalonderwijs op de teldag (16 punten):</t>
  </si>
  <si>
    <t>- 1ste graad</t>
  </si>
  <si>
    <t>leerling of vte</t>
  </si>
  <si>
    <t>aantal leerlingen of vte</t>
  </si>
  <si>
    <t>werkingsbudget</t>
  </si>
  <si>
    <t>- deeltijds beroepssecundair onderwijs</t>
  </si>
  <si>
    <t>- 2de en 3de graad tso en bso - disciplines:</t>
  </si>
  <si>
    <t>- 2de en 3de graad aso</t>
  </si>
  <si>
    <t>Administratie en distributie, Horeca, Lichaamsverzorging, Modecreatie, Moderealisatie en textielverzorging, Personenzorg, Sport, Toerisme, taal en cultuur en Voeding</t>
  </si>
  <si>
    <t>- 2de en 3de graad kso - disciplines:</t>
  </si>
  <si>
    <t>Architectuur en beeldende kunst en Modecreatie</t>
  </si>
  <si>
    <t>totaal</t>
  </si>
  <si>
    <t>Podiumkunsten</t>
  </si>
  <si>
    <t>Grafische technieken en media</t>
  </si>
  <si>
    <t>Subs. o.b.v. schoolkenmerken OKAN gewoon voltijds secundair</t>
  </si>
  <si>
    <t xml:space="preserve">De aftopping gebeurt op het niveau van het procentueel aandeel van het aantal GOK-leerlingen in uw school. </t>
  </si>
  <si>
    <t>Werkingsbudget  voor leerlingen ingeschreven in het gewoon onderwijs:</t>
  </si>
  <si>
    <r>
      <rPr>
        <b/>
        <i/>
        <sz val="11"/>
        <color theme="1"/>
        <rFont val="Calibri"/>
        <family val="2"/>
        <scheme val="minor"/>
      </rPr>
      <t>Nascholingsmiddelen:</t>
    </r>
    <r>
      <rPr>
        <sz val="11"/>
        <color theme="1"/>
        <rFont val="Calibri"/>
        <family val="2"/>
        <scheme val="minor"/>
      </rPr>
      <t xml:space="preserve"> ( op basis van de organieke betrekkingen)</t>
    </r>
  </si>
  <si>
    <t>ICT-middelen:</t>
  </si>
  <si>
    <t>Schoolkenmerken: geldwaarde per leerling (5):</t>
  </si>
  <si>
    <t>Nascholingsmiddelen per organieke betrekking (6):</t>
  </si>
  <si>
    <t>(7) Punten 2.1 en 2.2.2. van de omzendbrief GD/2003/04 betreffende ict-coördinatie : maatregelen vanaf het schooljaar 2005-2006 van 18 juli 2003.</t>
  </si>
  <si>
    <t>ICT-middelen so (7)</t>
  </si>
  <si>
    <t>Extra werkingsbudget materiaalintensieve structuuronderdelen groep 1 (100%):</t>
  </si>
  <si>
    <t>Extra werkingsbudget materiaalintensieve structuuronderdelen groep 2 (75%):</t>
  </si>
  <si>
    <t>Extra werkingsbudget materiaalintensieve structuuronderdelen groep 3 (50%):</t>
  </si>
  <si>
    <t>- ICT-middelen  eerste graad A-stroom, 2de en 3de graad ASO, KSO, TSO</t>
  </si>
  <si>
    <t>- ICT-middelen OKAN, eerste graad B-stroom, 2de en 3de graad BSO, deeltijds BSO, deeltijds secundair zeevisserijonderwijs, 4de graad BSO, HBO-verpleegkunde</t>
  </si>
  <si>
    <t>Tussentotaal ICT-middelen</t>
  </si>
  <si>
    <t>- TSO: Administratie en distributie, Horeca, Lichaamsverzorging, Modecreatie, Moderealisatie en textielverzorging, Personenzorg, Sport, Toerisme, taal en cultuur en Voeding (18 punten)</t>
  </si>
  <si>
    <t>- BSO: Administratie en distributie, Horeca, Lichaamsverzorging, Modecreatie, Moderealisatie en textielverzorging, Personenzorg, Sport, Toerisme, taal en cultuur en Voeding (18 punten)</t>
  </si>
  <si>
    <t>Werkingsbudget materiaalintensieve structuuronderdelen:</t>
  </si>
  <si>
    <t>(6)</t>
  </si>
  <si>
    <t>(1) (7)</t>
  </si>
  <si>
    <t>Aan de hand daarvan kan je bepalen welke aantallen je hieronder moet invullen.</t>
  </si>
  <si>
    <t>Voor sommige leerlingen ontvang je een extra 'werkingsbudget materiaalintensieve structuuronderdelen'.</t>
  </si>
  <si>
    <t>Voor de berekening van het extra budget wordt gewerkt met leerlingenaantalllen (op de teldag voor het gewoon werkingsbudget) opgedeeld in drie groepen.</t>
  </si>
  <si>
    <t>aantal leerlingen in groep 1:</t>
  </si>
  <si>
    <t>aantal leerlingen in groep 2:</t>
  </si>
  <si>
    <t>aantal leerlingen in groep 3:</t>
  </si>
  <si>
    <t>De indeling van de groepen wordt toegelicht op de PRO-website:</t>
  </si>
  <si>
    <t>werkingsbudget materiaalintensieve structuuronderdelen</t>
  </si>
  <si>
    <t>(3) Art. 244, § 3 en art. 247 tot 249 Codex Secundair Onderwijs.</t>
  </si>
  <si>
    <t>(5) Art. 245 Codex Secundair Onderwijs.</t>
  </si>
  <si>
    <t>(8) Art. 47/1 Codex Secundair Onderwijs en Omzendbrief SO 16 Berekening van de werkingsmiddelen voor het secundair onderwijs.</t>
  </si>
  <si>
    <t>(8)</t>
  </si>
  <si>
    <t>Tussentotaal materiaalintensieve structuuronderdelen</t>
  </si>
  <si>
    <t>2025-2026</t>
  </si>
  <si>
    <t>(1) Teldag: meestal de eerste schooldag van februari 2025 (zie art. 169 tot 172 Codex Secundair Onderwijs). In sommige gevallen zijn andere teldagen van toepassing. Zie ook punt 3 van de omzendbrief SO 16.</t>
  </si>
  <si>
    <t xml:space="preserve">Aantal andere leerlingen 7de leerjaar </t>
  </si>
  <si>
    <t>Aantal leerlingen 7de leerjaar gericht op de instroom arbeidsmarkt die alleen tellen op 15/01/2026 of op 15/05/2026</t>
  </si>
  <si>
    <t>(9) 0,5 x teldag 15/01/2025 + 0,5 x teldag 15/05/2025 tijdens de normale studieduur. Niet meegeteld bij verlengde studieduur. Punt 8 van de omzendbrief SO/2024/01 voor cursisten die starten in schooljaar 2025-2026 en punt 11.1 van de omzendbrief SO/2008/04 voor cursisten die startten vóór schooljaar 2025-2026.</t>
  </si>
  <si>
    <t>(7) (9)</t>
  </si>
  <si>
    <t>(7) (10)</t>
  </si>
  <si>
    <t>Hoger beroepsonderwijs: graduaatsopleiding HBO-(basis)verpleegkunde (20 punten)</t>
  </si>
  <si>
    <t>(10) 0,5 x teldag 15/01/2025 + 0,5 x teldag 15/05/2025 tijdens de normale studieduur. Niet meegeteld bij verlengde studieduur. Punt 3.2 van de omzendbrief SO 16.</t>
  </si>
  <si>
    <t>(11) Teldag: de eerste schooldag van februari 2025 of de eerste schooldag van juni 2025 voor onthaalonderwijs dat gestart werd na 1 februari 2025 (zie art. 169 Codex Secundair Onderwijs).</t>
  </si>
  <si>
    <t>(2) (7) (11)</t>
  </si>
  <si>
    <t>(2) Teldag: eerste schooldag van februari 2025 of van juni 2025 (zie punt 5.4 van de omzendbrief SO 75 Onthaalonderwijs voor anderstalige nieuwkomers in het voltijds gewoon secundair onderwijs van 30/06/2006 en punt 3 van de omzendbrief SO 16 voor het werkingsbudget op basis van leerlingenkenmerken).</t>
  </si>
  <si>
    <t>(4) De schooltoeslag of selectieve participatietoeslag is de vervanger van de schooltoelage. De schooltoeslag wordt automatisch toegekend en moet niet langer worden</t>
  </si>
  <si>
    <t>aangevraagd.</t>
  </si>
  <si>
    <t>(6) Art. 9 decreet betreffende de kwaliteit van onderwijs van 8 mei 2009 +  jaarverslag AgODi 2023 blz. 13 + jaarverslag AgODi 2023 tabel 3.9.</t>
  </si>
  <si>
    <t>- OKAN, eerste graad B-stroom, 2de, 3de en 4de graad BSO, deeltijds BSO, deeltijds secundair zeevisserijonderwijs, HBO-verpleegkunde en buitengewoon secundair onderwijs</t>
  </si>
  <si>
    <t>Auto en tweewielers, Biotechnologie en chemie, Creatie en ambacht, Grafische technieken en media, Hout en bouw, Koeling en warmte, Land- en tuinbouw, Maatschappelijke veiligheid, Maritiem, Mechanica-elektriciteit, Paramedisch, Technologie en industrie en Textiel</t>
  </si>
  <si>
    <t>- TSO: Auto en tweewielers, Biotechnologie en chemie, Creatie en ambacht, Grafische technieken en media, Hout en bouw, Koeling en warmte, Land- en tuinbouw, Maatschappelijke veiligheid, Maritiem, Mechanica-elektriciteit, Paramedisch, Technologie en industrie en Textiel (22 punten)</t>
  </si>
  <si>
    <t>-BSO: Auto en tweewielers, Biotechnologie en chemie, Creatie en ambacht, Grafische technieken en media, Hout en bouw, Koeling en warmte, Land- en tuinbouw, Maatschappelijke veiligheid, Maritiem, Mechanica-elektriciteit, Paramedisch, Technologie en industrie en Textiel (22 punten)</t>
  </si>
  <si>
    <t>- 7de leerjaar</t>
  </si>
  <si>
    <t>Aantal leerlingen 7de leerjaar gericht op de instroom arbeidsmarkt die zowel tellen op 15/01/2026 als op 15/05/2026</t>
  </si>
  <si>
    <t>gericht op instroom arbeidsmarkt - geteld op 2 teldata</t>
  </si>
  <si>
    <t>gericht op instroom arbeidsmarkt - geteld op 1 teldatum</t>
  </si>
  <si>
    <t>andere</t>
  </si>
  <si>
    <t>- hoger beroepsonderwijs graduaatsopleiding HBO5-(basis)verpleegkunde</t>
  </si>
  <si>
    <t>Raming werkingsbudget schooljaar 2025-2026:</t>
  </si>
  <si>
    <t>- eerste graad A-stroom, 2de en 3de graad ASO, KSO, TSO</t>
  </si>
  <si>
    <t>- B-stroom (16 punten)</t>
  </si>
  <si>
    <t>- A-stroom (16 punten)</t>
  </si>
  <si>
    <t>Aantal leerlingen in de 1ste graad op de teldag:</t>
  </si>
  <si>
    <t>Het werkingsbudget materiaalintensieve structuuronderdelen in het secundair onderwijs werd berekend met een  voorzichtige inschatting door aanname dat het totaal aantal leerlingen in materiaalintensieve structuuronderdelen hoger zal zijn in schooljaar 2025-2026 dan in schooljaar 2023-2024.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</si>
</sst>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000"/>
    <numFmt numFmtId="165" formatCode="&quot;€&quot;\ #,##0.00"/>
    <numFmt numFmtId="166" formatCode="&quot;€&quot;\ #,##0.000000"/>
    <numFmt numFmtId="167" formatCode="0.00000000"/>
    <numFmt numFmtId="168" formatCode="0.0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Trebuchet MS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6" applyFont="1"/>
    <xf numFmtId="0" fontId="0" fillId="0" borderId="0" xfId="6" applyFont="1"/>
    <xf numFmtId="0" fontId="0" fillId="0" borderId="0" xfId="6" applyFont="1" applyAlignment="1">
      <alignment horizontal="right"/>
    </xf>
    <xf numFmtId="0" fontId="3" fillId="0" borderId="0" xfId="6" applyFont="1"/>
    <xf numFmtId="0" fontId="0" fillId="0" borderId="1" xfId="6" applyFont="1" applyBorder="1"/>
    <xf numFmtId="3" fontId="0" fillId="2" borderId="1" xfId="6" applyNumberFormat="1" applyFont="1" applyFill="1" applyBorder="1"/>
    <xf numFmtId="0" fontId="0" fillId="0" borderId="0" xfId="6" quotePrefix="1" applyFont="1"/>
    <xf numFmtId="4" fontId="0" fillId="2" borderId="1" xfId="6" applyNumberFormat="1" applyFont="1" applyFill="1" applyBorder="1"/>
    <xf numFmtId="4" fontId="0" fillId="0" borderId="0" xfId="6" applyNumberFormat="1" applyFont="1"/>
    <xf numFmtId="0" fontId="0" fillId="3" borderId="2" xfId="6" applyFont="1" applyFill="1" applyBorder="1"/>
    <xf numFmtId="4" fontId="3" fillId="3" borderId="3" xfId="6" applyNumberFormat="1" applyFont="1" applyFill="1" applyBorder="1" applyAlignment="1">
      <alignment horizontal="center"/>
    </xf>
    <xf numFmtId="0" fontId="3" fillId="3" borderId="4" xfId="6" applyFont="1" applyFill="1" applyBorder="1" applyAlignment="1">
      <alignment horizontal="center"/>
    </xf>
    <xf numFmtId="0" fontId="0" fillId="3" borderId="5" xfId="6" applyFont="1" applyFill="1" applyBorder="1"/>
    <xf numFmtId="4" fontId="3" fillId="3" borderId="6" xfId="6" applyNumberFormat="1" applyFont="1" applyFill="1" applyBorder="1" applyAlignment="1">
      <alignment horizontal="center"/>
    </xf>
    <xf numFmtId="0" fontId="0" fillId="3" borderId="7" xfId="6" applyFont="1" applyFill="1" applyBorder="1" applyAlignment="1">
      <alignment horizontal="center"/>
    </xf>
    <xf numFmtId="0" fontId="0" fillId="3" borderId="8" xfId="6" applyFont="1" applyFill="1" applyBorder="1" applyAlignment="1">
      <alignment horizontal="center"/>
    </xf>
    <xf numFmtId="0" fontId="3" fillId="3" borderId="9" xfId="6" applyFont="1" applyFill="1" applyBorder="1" applyAlignment="1">
      <alignment horizontal="center"/>
    </xf>
    <xf numFmtId="0" fontId="0" fillId="3" borderId="10" xfId="6" applyFont="1" applyFill="1" applyBorder="1"/>
    <xf numFmtId="4" fontId="0" fillId="3" borderId="11" xfId="6" applyNumberFormat="1" applyFont="1" applyFill="1" applyBorder="1"/>
    <xf numFmtId="0" fontId="0" fillId="3" borderId="0" xfId="6" applyFont="1" applyFill="1"/>
    <xf numFmtId="0" fontId="0" fillId="3" borderId="12" xfId="6" applyFont="1" applyFill="1" applyBorder="1"/>
    <xf numFmtId="0" fontId="0" fillId="3" borderId="10" xfId="6" quotePrefix="1" applyFont="1" applyFill="1" applyBorder="1"/>
    <xf numFmtId="164" fontId="0" fillId="3" borderId="11" xfId="6" applyNumberFormat="1" applyFont="1" applyFill="1" applyBorder="1"/>
    <xf numFmtId="3" fontId="0" fillId="3" borderId="0" xfId="6" applyNumberFormat="1" applyFont="1" applyFill="1"/>
    <xf numFmtId="165" fontId="0" fillId="3" borderId="13" xfId="6" applyNumberFormat="1" applyFont="1" applyFill="1" applyBorder="1"/>
    <xf numFmtId="0" fontId="0" fillId="3" borderId="17" xfId="6" applyFont="1" applyFill="1" applyBorder="1"/>
    <xf numFmtId="4" fontId="0" fillId="3" borderId="0" xfId="6" applyNumberFormat="1" applyFont="1" applyFill="1"/>
    <xf numFmtId="4" fontId="0" fillId="3" borderId="3" xfId="6" applyNumberFormat="1" applyFont="1" applyFill="1" applyBorder="1"/>
    <xf numFmtId="0" fontId="0" fillId="3" borderId="19" xfId="6" applyFont="1" applyFill="1" applyBorder="1"/>
    <xf numFmtId="0" fontId="0" fillId="3" borderId="20" xfId="6" applyFont="1" applyFill="1" applyBorder="1"/>
    <xf numFmtId="0" fontId="0" fillId="3" borderId="4" xfId="6" applyFont="1" applyFill="1" applyBorder="1"/>
    <xf numFmtId="0" fontId="3" fillId="3" borderId="10" xfId="6" applyFont="1" applyFill="1" applyBorder="1"/>
    <xf numFmtId="4" fontId="3" fillId="3" borderId="11" xfId="6" applyNumberFormat="1" applyFont="1" applyFill="1" applyBorder="1"/>
    <xf numFmtId="0" fontId="3" fillId="3" borderId="0" xfId="6" applyFont="1" applyFill="1"/>
    <xf numFmtId="0" fontId="3" fillId="3" borderId="12" xfId="6" applyFont="1" applyFill="1" applyBorder="1"/>
    <xf numFmtId="165" fontId="3" fillId="3" borderId="13" xfId="6" applyNumberFormat="1" applyFont="1" applyFill="1" applyBorder="1"/>
    <xf numFmtId="0" fontId="3" fillId="3" borderId="5" xfId="6" applyFont="1" applyFill="1" applyBorder="1"/>
    <xf numFmtId="4" fontId="0" fillId="3" borderId="6" xfId="6" applyNumberFormat="1" applyFont="1" applyFill="1" applyBorder="1"/>
    <xf numFmtId="0" fontId="0" fillId="3" borderId="7" xfId="6" applyFont="1" applyFill="1" applyBorder="1"/>
    <xf numFmtId="0" fontId="0" fillId="3" borderId="21" xfId="6" applyFont="1" applyFill="1" applyBorder="1"/>
    <xf numFmtId="0" fontId="0" fillId="3" borderId="9" xfId="6" applyFont="1" applyFill="1" applyBorder="1"/>
    <xf numFmtId="3" fontId="0" fillId="2" borderId="33" xfId="6" applyNumberFormat="1" applyFont="1" applyFill="1" applyBorder="1"/>
    <xf numFmtId="3" fontId="0" fillId="0" borderId="33" xfId="6" applyNumberFormat="1" applyFont="1" applyBorder="1"/>
    <xf numFmtId="0" fontId="4" fillId="3" borderId="10" xfId="6" quotePrefix="1" applyFont="1" applyFill="1" applyBorder="1" applyAlignment="1">
      <alignment horizontal="right" wrapText="1"/>
    </xf>
    <xf numFmtId="0" fontId="4" fillId="3" borderId="10" xfId="6" quotePrefix="1" applyFont="1" applyFill="1" applyBorder="1" applyAlignment="1">
      <alignment horizontal="right"/>
    </xf>
    <xf numFmtId="164" fontId="0" fillId="0" borderId="0" xfId="6" applyNumberFormat="1" applyFont="1"/>
    <xf numFmtId="3" fontId="0" fillId="0" borderId="22" xfId="6" applyNumberFormat="1" applyFont="1" applyBorder="1"/>
    <xf numFmtId="0" fontId="3" fillId="0" borderId="0" xfId="6" applyFont="1" applyAlignment="1">
      <alignment horizontal="left"/>
    </xf>
    <xf numFmtId="0" fontId="6" fillId="0" borderId="0" xfId="0" applyFont="1"/>
    <xf numFmtId="0" fontId="0" fillId="0" borderId="0" xfId="6" applyFont="1" applyAlignment="1">
      <alignment horizontal="left"/>
    </xf>
    <xf numFmtId="0" fontId="0" fillId="0" borderId="0" xfId="6" quotePrefix="1" applyFont="1" applyAlignment="1">
      <alignment horizontal="left"/>
    </xf>
    <xf numFmtId="0" fontId="0" fillId="3" borderId="12" xfId="6" applyFont="1" applyFill="1" applyBorder="1" applyAlignment="1">
      <alignment horizontal="center"/>
    </xf>
    <xf numFmtId="0" fontId="8" fillId="0" borderId="0" xfId="6" applyFont="1"/>
    <xf numFmtId="0" fontId="8" fillId="0" borderId="0" xfId="6" applyFont="1" applyAlignment="1">
      <alignment horizontal="right"/>
    </xf>
    <xf numFmtId="3" fontId="0" fillId="0" borderId="0" xfId="6" applyNumberFormat="1" applyFont="1"/>
    <xf numFmtId="164" fontId="0" fillId="3" borderId="15" xfId="6" applyNumberFormat="1" applyFont="1" applyFill="1" applyBorder="1"/>
    <xf numFmtId="4" fontId="0" fillId="3" borderId="16" xfId="6" applyNumberFormat="1" applyFont="1" applyFill="1" applyBorder="1"/>
    <xf numFmtId="4" fontId="3" fillId="3" borderId="11" xfId="6" applyNumberFormat="1" applyFont="1" applyFill="1" applyBorder="1" applyAlignment="1">
      <alignment horizontal="center"/>
    </xf>
    <xf numFmtId="0" fontId="0" fillId="3" borderId="0" xfId="6" applyFont="1" applyFill="1" applyAlignment="1">
      <alignment horizontal="center"/>
    </xf>
    <xf numFmtId="0" fontId="3" fillId="3" borderId="13" xfId="6" applyFont="1" applyFill="1" applyBorder="1" applyAlignment="1">
      <alignment horizontal="center"/>
    </xf>
    <xf numFmtId="0" fontId="7" fillId="3" borderId="10" xfId="6" applyFont="1" applyFill="1" applyBorder="1"/>
    <xf numFmtId="167" fontId="0" fillId="0" borderId="0" xfId="6" applyNumberFormat="1" applyFont="1"/>
    <xf numFmtId="168" fontId="0" fillId="0" borderId="0" xfId="6" applyNumberFormat="1" applyFont="1"/>
    <xf numFmtId="0" fontId="0" fillId="3" borderId="10" xfId="6" quotePrefix="1" applyFont="1" applyFill="1" applyBorder="1" applyAlignment="1">
      <alignment wrapText="1"/>
    </xf>
    <xf numFmtId="3" fontId="0" fillId="2" borderId="22" xfId="6" applyNumberFormat="1" applyFont="1" applyFill="1" applyBorder="1"/>
    <xf numFmtId="0" fontId="9" fillId="0" borderId="0" xfId="7"/>
    <xf numFmtId="0" fontId="10" fillId="0" borderId="0" xfId="6" applyFont="1"/>
    <xf numFmtId="164" fontId="0" fillId="4" borderId="23" xfId="6" applyNumberFormat="1" applyFont="1" applyFill="1" applyBorder="1"/>
    <xf numFmtId="164" fontId="0" fillId="4" borderId="13" xfId="6" applyNumberFormat="1" applyFont="1" applyFill="1" applyBorder="1"/>
    <xf numFmtId="0" fontId="0" fillId="4" borderId="22" xfId="6" applyFont="1" applyFill="1" applyBorder="1"/>
    <xf numFmtId="0" fontId="0" fillId="4" borderId="10" xfId="6" quotePrefix="1" applyFont="1" applyFill="1" applyBorder="1" applyAlignment="1">
      <alignment horizontal="left"/>
    </xf>
    <xf numFmtId="0" fontId="0" fillId="4" borderId="0" xfId="6" quotePrefix="1" applyFont="1" applyFill="1" applyAlignment="1">
      <alignment horizontal="left"/>
    </xf>
    <xf numFmtId="0" fontId="0" fillId="4" borderId="32" xfId="6" quotePrefix="1" applyFont="1" applyFill="1" applyBorder="1" applyAlignment="1">
      <alignment horizontal="left"/>
    </xf>
    <xf numFmtId="0" fontId="0" fillId="4" borderId="13" xfId="6" applyFont="1" applyFill="1" applyBorder="1"/>
    <xf numFmtId="166" fontId="0" fillId="4" borderId="13" xfId="6" applyNumberFormat="1" applyFont="1" applyFill="1" applyBorder="1"/>
    <xf numFmtId="0" fontId="0" fillId="4" borderId="10" xfId="6" quotePrefix="1" applyFont="1" applyFill="1" applyBorder="1"/>
    <xf numFmtId="166" fontId="0" fillId="4" borderId="0" xfId="6" applyNumberFormat="1" applyFont="1" applyFill="1"/>
    <xf numFmtId="0" fontId="0" fillId="4" borderId="0" xfId="6" quotePrefix="1" applyFont="1" applyFill="1" applyAlignment="1">
      <alignment horizontal="left" wrapText="1"/>
    </xf>
    <xf numFmtId="0" fontId="0" fillId="4" borderId="32" xfId="6" quotePrefix="1" applyFont="1" applyFill="1" applyBorder="1" applyAlignment="1">
      <alignment horizontal="left" wrapText="1"/>
    </xf>
    <xf numFmtId="0" fontId="0" fillId="4" borderId="5" xfId="6" quotePrefix="1" applyFont="1" applyFill="1" applyBorder="1" applyAlignment="1">
      <alignment horizontal="left"/>
    </xf>
    <xf numFmtId="0" fontId="0" fillId="4" borderId="7" xfId="6" quotePrefix="1" applyFont="1" applyFill="1" applyBorder="1" applyAlignment="1">
      <alignment horizontal="left"/>
    </xf>
    <xf numFmtId="0" fontId="0" fillId="4" borderId="34" xfId="6" quotePrefix="1" applyFont="1" applyFill="1" applyBorder="1" applyAlignment="1">
      <alignment horizontal="left"/>
    </xf>
    <xf numFmtId="164" fontId="0" fillId="4" borderId="9" xfId="6" applyNumberFormat="1" applyFont="1" applyFill="1" applyBorder="1"/>
    <xf numFmtId="165" fontId="0" fillId="0" borderId="0" xfId="6" applyNumberFormat="1" applyFont="1"/>
    <xf numFmtId="165" fontId="3" fillId="3" borderId="18" xfId="6" applyNumberFormat="1" applyFont="1" applyFill="1" applyBorder="1"/>
    <xf numFmtId="0" fontId="4" fillId="3" borderId="14" xfId="6" applyFont="1" applyFill="1" applyBorder="1"/>
    <xf numFmtId="165" fontId="4" fillId="3" borderId="15" xfId="6" applyNumberFormat="1" applyFont="1" applyFill="1" applyBorder="1"/>
    <xf numFmtId="3" fontId="4" fillId="3" borderId="16" xfId="6" applyNumberFormat="1" applyFont="1" applyFill="1" applyBorder="1"/>
    <xf numFmtId="0" fontId="4" fillId="3" borderId="17" xfId="6" applyFont="1" applyFill="1" applyBorder="1"/>
    <xf numFmtId="0" fontId="4" fillId="0" borderId="0" xfId="6" applyFont="1"/>
    <xf numFmtId="4" fontId="4" fillId="3" borderId="15" xfId="6" applyNumberFormat="1" applyFont="1" applyFill="1" applyBorder="1"/>
    <xf numFmtId="0" fontId="4" fillId="3" borderId="16" xfId="6" applyFont="1" applyFill="1" applyBorder="1"/>
    <xf numFmtId="0" fontId="5" fillId="3" borderId="13" xfId="6" applyFill="1" applyBorder="1"/>
    <xf numFmtId="165" fontId="5" fillId="3" borderId="13" xfId="6" applyNumberFormat="1" applyFill="1" applyBorder="1"/>
    <xf numFmtId="165" fontId="3" fillId="3" borderId="17" xfId="6" applyNumberFormat="1" applyFont="1" applyFill="1" applyBorder="1"/>
    <xf numFmtId="0" fontId="0" fillId="4" borderId="10" xfId="6" quotePrefix="1" applyFont="1" applyFill="1" applyBorder="1" applyAlignment="1">
      <alignment horizontal="left" vertical="top" wrapText="1"/>
    </xf>
    <xf numFmtId="0" fontId="0" fillId="4" borderId="0" xfId="6" quotePrefix="1" applyFont="1" applyFill="1" applyAlignment="1">
      <alignment horizontal="left" vertical="top" wrapText="1"/>
    </xf>
    <xf numFmtId="0" fontId="0" fillId="4" borderId="32" xfId="6" quotePrefix="1" applyFont="1" applyFill="1" applyBorder="1" applyAlignment="1">
      <alignment horizontal="left" vertical="top" wrapText="1"/>
    </xf>
    <xf numFmtId="164" fontId="0" fillId="4" borderId="13" xfId="6" applyNumberFormat="1" applyFont="1" applyFill="1" applyBorder="1" applyAlignment="1">
      <alignment horizontal="right"/>
    </xf>
    <xf numFmtId="3" fontId="8" fillId="3" borderId="0" xfId="6" applyNumberFormat="1" applyFont="1" applyFill="1"/>
    <xf numFmtId="0" fontId="0" fillId="3" borderId="36" xfId="6" applyFont="1" applyFill="1" applyBorder="1"/>
    <xf numFmtId="3" fontId="11" fillId="3" borderId="0" xfId="6" applyNumberFormat="1" applyFont="1" applyFill="1"/>
    <xf numFmtId="0" fontId="11" fillId="0" borderId="0" xfId="6" applyFont="1" applyAlignment="1">
      <alignment vertical="center" wrapText="1"/>
    </xf>
    <xf numFmtId="0" fontId="0" fillId="0" borderId="27" xfId="6" applyFont="1" applyBorder="1" applyAlignment="1">
      <alignment horizontal="left"/>
    </xf>
    <xf numFmtId="0" fontId="0" fillId="0" borderId="26" xfId="6" applyFont="1" applyBorder="1" applyAlignment="1">
      <alignment horizontal="left"/>
    </xf>
    <xf numFmtId="0" fontId="0" fillId="0" borderId="33" xfId="6" applyFont="1" applyBorder="1" applyAlignment="1">
      <alignment horizontal="left"/>
    </xf>
    <xf numFmtId="0" fontId="11" fillId="0" borderId="0" xfId="6" applyFont="1" applyAlignment="1">
      <alignment horizontal="left" vertical="top" wrapText="1"/>
    </xf>
    <xf numFmtId="0" fontId="0" fillId="0" borderId="0" xfId="6" quotePrefix="1" applyFont="1" applyAlignment="1">
      <alignment horizontal="left" wrapText="1"/>
    </xf>
    <xf numFmtId="0" fontId="0" fillId="4" borderId="10" xfId="6" quotePrefix="1" applyFont="1" applyFill="1" applyBorder="1" applyAlignment="1">
      <alignment horizontal="left"/>
    </xf>
    <xf numFmtId="0" fontId="0" fillId="4" borderId="0" xfId="6" quotePrefix="1" applyFont="1" applyFill="1" applyAlignment="1">
      <alignment horizontal="left"/>
    </xf>
    <xf numFmtId="0" fontId="0" fillId="4" borderId="32" xfId="6" quotePrefix="1" applyFont="1" applyFill="1" applyBorder="1" applyAlignment="1">
      <alignment horizontal="left"/>
    </xf>
    <xf numFmtId="0" fontId="0" fillId="0" borderId="1" xfId="6" quotePrefix="1" applyFont="1" applyBorder="1" applyAlignment="1">
      <alignment horizontal="left" wrapText="1"/>
    </xf>
    <xf numFmtId="0" fontId="0" fillId="0" borderId="1" xfId="6" applyFont="1" applyBorder="1" applyAlignment="1">
      <alignment horizontal="left" wrapText="1"/>
    </xf>
    <xf numFmtId="0" fontId="0" fillId="0" borderId="1" xfId="6" quotePrefix="1" applyFont="1" applyBorder="1" applyAlignment="1">
      <alignment wrapText="1"/>
    </xf>
    <xf numFmtId="0" fontId="0" fillId="0" borderId="1" xfId="6" applyFont="1" applyBorder="1" applyAlignment="1">
      <alignment wrapText="1"/>
    </xf>
    <xf numFmtId="0" fontId="0" fillId="0" borderId="35" xfId="6" applyFont="1" applyBorder="1" applyAlignment="1">
      <alignment horizontal="left"/>
    </xf>
    <xf numFmtId="0" fontId="0" fillId="0" borderId="2" xfId="6" applyFont="1" applyBorder="1" applyAlignment="1">
      <alignment horizontal="left"/>
    </xf>
    <xf numFmtId="0" fontId="0" fillId="0" borderId="1" xfId="6" quotePrefix="1" applyFont="1" applyBorder="1" applyAlignment="1">
      <alignment horizontal="left"/>
    </xf>
    <xf numFmtId="0" fontId="0" fillId="0" borderId="1" xfId="6" applyFont="1" applyBorder="1" applyAlignment="1">
      <alignment horizontal="left"/>
    </xf>
    <xf numFmtId="0" fontId="0" fillId="0" borderId="0" xfId="6" quotePrefix="1" applyFont="1" applyAlignment="1">
      <alignment horizontal="left"/>
    </xf>
    <xf numFmtId="0" fontId="0" fillId="4" borderId="10" xfId="6" quotePrefix="1" applyFont="1" applyFill="1" applyBorder="1" applyAlignment="1">
      <alignment horizontal="left" vertical="top" wrapText="1"/>
    </xf>
    <xf numFmtId="0" fontId="0" fillId="4" borderId="0" xfId="6" quotePrefix="1" applyFont="1" applyFill="1" applyAlignment="1">
      <alignment horizontal="left" vertical="top" wrapText="1"/>
    </xf>
    <xf numFmtId="0" fontId="0" fillId="4" borderId="32" xfId="6" quotePrefix="1" applyFont="1" applyFill="1" applyBorder="1" applyAlignment="1">
      <alignment horizontal="left" vertical="top" wrapText="1"/>
    </xf>
    <xf numFmtId="164" fontId="0" fillId="4" borderId="13" xfId="6" applyNumberFormat="1" applyFont="1" applyFill="1" applyBorder="1" applyAlignment="1">
      <alignment horizontal="right"/>
    </xf>
    <xf numFmtId="0" fontId="3" fillId="0" borderId="0" xfId="6" applyFont="1" applyAlignment="1">
      <alignment horizontal="left"/>
    </xf>
    <xf numFmtId="0" fontId="3" fillId="3" borderId="24" xfId="6" applyFont="1" applyFill="1" applyBorder="1" applyAlignment="1">
      <alignment horizontal="center"/>
    </xf>
    <xf numFmtId="0" fontId="3" fillId="3" borderId="25" xfId="6" applyFont="1" applyFill="1" applyBorder="1" applyAlignment="1">
      <alignment horizontal="center"/>
    </xf>
    <xf numFmtId="0" fontId="2" fillId="0" borderId="0" xfId="6" applyFont="1" applyAlignment="1">
      <alignment horizontal="center"/>
    </xf>
    <xf numFmtId="0" fontId="0" fillId="0" borderId="0" xfId="6" applyFont="1" applyAlignment="1">
      <alignment horizontal="left"/>
    </xf>
    <xf numFmtId="0" fontId="0" fillId="0" borderId="27" xfId="6" quotePrefix="1" applyFont="1" applyBorder="1" applyAlignment="1">
      <alignment horizontal="left"/>
    </xf>
    <xf numFmtId="0" fontId="0" fillId="0" borderId="26" xfId="6" quotePrefix="1" applyFont="1" applyBorder="1" applyAlignment="1">
      <alignment horizontal="left"/>
    </xf>
    <xf numFmtId="0" fontId="0" fillId="0" borderId="33" xfId="6" quotePrefix="1" applyFont="1" applyBorder="1" applyAlignment="1">
      <alignment horizontal="left"/>
    </xf>
    <xf numFmtId="0" fontId="4" fillId="4" borderId="10" xfId="6" quotePrefix="1" applyFont="1" applyFill="1" applyBorder="1" applyAlignment="1">
      <alignment horizontal="right"/>
    </xf>
    <xf numFmtId="0" fontId="4" fillId="4" borderId="0" xfId="6" quotePrefix="1" applyFont="1" applyFill="1" applyAlignment="1">
      <alignment horizontal="right"/>
    </xf>
    <xf numFmtId="0" fontId="4" fillId="4" borderId="32" xfId="6" quotePrefix="1" applyFont="1" applyFill="1" applyBorder="1" applyAlignment="1">
      <alignment horizontal="right"/>
    </xf>
    <xf numFmtId="0" fontId="3" fillId="4" borderId="29" xfId="6" applyFont="1" applyFill="1" applyBorder="1" applyAlignment="1">
      <alignment horizontal="left"/>
    </xf>
    <xf numFmtId="0" fontId="3" fillId="4" borderId="25" xfId="6" applyFont="1" applyFill="1" applyBorder="1" applyAlignment="1">
      <alignment horizontal="left"/>
    </xf>
    <xf numFmtId="0" fontId="0" fillId="4" borderId="28" xfId="6" quotePrefix="1" applyFont="1" applyFill="1" applyBorder="1" applyAlignment="1">
      <alignment horizontal="left"/>
    </xf>
    <xf numFmtId="0" fontId="0" fillId="4" borderId="30" xfId="6" quotePrefix="1" applyFont="1" applyFill="1" applyBorder="1" applyAlignment="1">
      <alignment horizontal="left"/>
    </xf>
    <xf numFmtId="0" fontId="0" fillId="4" borderId="31" xfId="6" quotePrefix="1" applyFont="1" applyFill="1" applyBorder="1" applyAlignment="1">
      <alignment horizontal="left"/>
    </xf>
    <xf numFmtId="0" fontId="0" fillId="4" borderId="10" xfId="6" applyFont="1" applyFill="1" applyBorder="1" applyAlignment="1">
      <alignment horizontal="left"/>
    </xf>
    <xf numFmtId="0" fontId="0" fillId="4" borderId="0" xfId="6" applyFont="1" applyFill="1" applyAlignment="1">
      <alignment horizontal="left"/>
    </xf>
    <xf numFmtId="0" fontId="0" fillId="4" borderId="32" xfId="6" applyFont="1" applyFill="1" applyBorder="1" applyAlignment="1">
      <alignment horizontal="left"/>
    </xf>
  </cellXfs>
  <cellStyles count="8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7" builtinId="8"/>
    <cellStyle name="Normal" xfId="6" xr:uid="{00000000-0005-0000-0000-000004000000}"/>
    <cellStyle name="Percent" xfId="1" xr:uid="{00000000-0005-0000-0000-000005000000}"/>
    <cellStyle name="Standaard" xfId="0" builtinId="0"/>
  </cellStyles>
  <dxfs count="0"/>
  <tableStyles count="0" defaultTableStyle="TableStyleMedium2" defaultPivotStyle="PivotStyleLight16"/>
  <colors>
    <mruColors>
      <color rgb="FFFA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.katholiekonderwijs.vlaanderen/financieringsmethoden/algeme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tabSelected="1" zoomScale="110" zoomScaleNormal="110" workbookViewId="0">
      <selection activeCell="B9" sqref="B9:E9"/>
    </sheetView>
  </sheetViews>
  <sheetFormatPr defaultColWidth="9.109375" defaultRowHeight="14.4" x14ac:dyDescent="0.3"/>
  <cols>
    <col min="1" max="1" width="3.109375" style="2" customWidth="1"/>
    <col min="2" max="2" width="68.77734375" style="2" customWidth="1"/>
    <col min="3" max="3" width="17.6640625" style="2" customWidth="1"/>
    <col min="4" max="6" width="15.6640625" style="2" customWidth="1"/>
    <col min="7" max="7" width="9.109375" style="2" customWidth="1"/>
    <col min="8" max="8" width="10.88671875" style="2" bestFit="1" customWidth="1"/>
    <col min="9" max="9" width="12.109375" style="2" customWidth="1"/>
    <col min="10" max="10" width="12" style="2" customWidth="1"/>
    <col min="11" max="11" width="13.109375" style="2" customWidth="1"/>
    <col min="12" max="16384" width="9.109375" style="2"/>
  </cols>
  <sheetData>
    <row r="1" spans="1:7" s="1" customFormat="1" ht="21" x14ac:dyDescent="0.4">
      <c r="A1" s="128" t="s">
        <v>32</v>
      </c>
      <c r="B1" s="128"/>
      <c r="C1" s="128"/>
      <c r="D1" s="128"/>
      <c r="E1" s="128"/>
      <c r="F1" s="128"/>
      <c r="G1" s="128"/>
    </row>
    <row r="2" spans="1:7" x14ac:dyDescent="0.3">
      <c r="B2" s="53"/>
      <c r="C2" s="55"/>
    </row>
    <row r="3" spans="1:7" x14ac:dyDescent="0.3">
      <c r="B3" s="2" t="s">
        <v>0</v>
      </c>
      <c r="C3" s="2">
        <v>2026</v>
      </c>
    </row>
    <row r="4" spans="1:7" x14ac:dyDescent="0.3">
      <c r="B4" s="2" t="s">
        <v>1</v>
      </c>
      <c r="C4" s="3" t="s">
        <v>95</v>
      </c>
    </row>
    <row r="5" spans="1:7" x14ac:dyDescent="0.3">
      <c r="B5" s="53"/>
      <c r="C5" s="54"/>
    </row>
    <row r="6" spans="1:7" x14ac:dyDescent="0.3">
      <c r="B6" s="129" t="s">
        <v>33</v>
      </c>
      <c r="C6" s="129"/>
      <c r="D6" s="129"/>
      <c r="E6" s="129"/>
      <c r="F6" s="129"/>
      <c r="G6" s="129"/>
    </row>
    <row r="7" spans="1:7" x14ac:dyDescent="0.3">
      <c r="B7" s="129" t="s">
        <v>2</v>
      </c>
      <c r="C7" s="129"/>
      <c r="D7" s="129"/>
      <c r="E7" s="129"/>
      <c r="F7" s="129"/>
      <c r="G7" s="129"/>
    </row>
    <row r="8" spans="1:7" x14ac:dyDescent="0.3">
      <c r="B8" s="50"/>
      <c r="C8" s="50"/>
      <c r="D8" s="50"/>
      <c r="E8" s="50"/>
      <c r="F8" s="50"/>
      <c r="G8" s="50"/>
    </row>
    <row r="9" spans="1:7" ht="43.2" customHeight="1" x14ac:dyDescent="0.3">
      <c r="B9" s="107" t="s">
        <v>125</v>
      </c>
      <c r="C9" s="107"/>
      <c r="D9" s="107"/>
      <c r="E9" s="107"/>
      <c r="F9" s="103"/>
      <c r="G9" s="103"/>
    </row>
    <row r="11" spans="1:7" s="4" customFormat="1" x14ac:dyDescent="0.3">
      <c r="B11" s="125" t="s">
        <v>3</v>
      </c>
      <c r="C11" s="125"/>
      <c r="D11" s="125"/>
      <c r="E11" s="125"/>
      <c r="F11" s="125"/>
      <c r="G11" s="125"/>
    </row>
    <row r="12" spans="1:7" s="4" customFormat="1" ht="15" thickBot="1" x14ac:dyDescent="0.35">
      <c r="B12" s="48"/>
      <c r="C12" s="48"/>
      <c r="D12" s="48"/>
      <c r="E12" s="48"/>
      <c r="F12" s="48"/>
      <c r="G12" s="48"/>
    </row>
    <row r="13" spans="1:7" ht="15" thickBot="1" x14ac:dyDescent="0.35">
      <c r="B13" s="104" t="s">
        <v>124</v>
      </c>
      <c r="C13" s="105"/>
      <c r="D13" s="105"/>
      <c r="E13" s="106"/>
      <c r="F13" s="7" t="s">
        <v>81</v>
      </c>
    </row>
    <row r="14" spans="1:7" ht="15" thickBot="1" x14ac:dyDescent="0.35">
      <c r="B14" s="130" t="s">
        <v>123</v>
      </c>
      <c r="C14" s="105"/>
      <c r="D14" s="106"/>
      <c r="E14" s="42">
        <v>0</v>
      </c>
      <c r="F14" s="7" t="s">
        <v>81</v>
      </c>
    </row>
    <row r="15" spans="1:7" ht="15" thickBot="1" x14ac:dyDescent="0.35">
      <c r="B15" s="130" t="s">
        <v>122</v>
      </c>
      <c r="C15" s="105"/>
      <c r="D15" s="106"/>
      <c r="E15" s="42">
        <v>0</v>
      </c>
      <c r="F15" s="7" t="s">
        <v>81</v>
      </c>
    </row>
    <row r="16" spans="1:7" ht="12.6" customHeight="1" thickBot="1" x14ac:dyDescent="0.35">
      <c r="B16" s="115" t="s">
        <v>37</v>
      </c>
      <c r="C16" s="115"/>
      <c r="D16" s="115"/>
      <c r="E16" s="42">
        <v>0</v>
      </c>
      <c r="F16" s="7" t="s">
        <v>81</v>
      </c>
      <c r="G16" s="49"/>
    </row>
    <row r="17" spans="2:7" ht="15" thickBot="1" x14ac:dyDescent="0.35">
      <c r="B17" s="119" t="s">
        <v>29</v>
      </c>
      <c r="C17" s="119"/>
      <c r="D17" s="104"/>
      <c r="E17" s="43"/>
      <c r="F17" s="7"/>
    </row>
    <row r="18" spans="2:7" ht="30" customHeight="1" thickBot="1" x14ac:dyDescent="0.35">
      <c r="B18" s="112" t="s">
        <v>77</v>
      </c>
      <c r="C18" s="113"/>
      <c r="D18" s="113"/>
      <c r="E18" s="42">
        <v>0</v>
      </c>
      <c r="F18" s="7" t="s">
        <v>81</v>
      </c>
    </row>
    <row r="19" spans="2:7" ht="30" customHeight="1" thickBot="1" x14ac:dyDescent="0.35">
      <c r="B19" s="112" t="s">
        <v>78</v>
      </c>
      <c r="C19" s="113"/>
      <c r="D19" s="113"/>
      <c r="E19" s="42">
        <v>0</v>
      </c>
      <c r="F19" s="7" t="s">
        <v>81</v>
      </c>
    </row>
    <row r="20" spans="2:7" ht="45" customHeight="1" thickBot="1" x14ac:dyDescent="0.35">
      <c r="B20" s="114" t="s">
        <v>112</v>
      </c>
      <c r="C20" s="115"/>
      <c r="D20" s="115"/>
      <c r="E20" s="42">
        <v>0</v>
      </c>
      <c r="F20" s="7" t="s">
        <v>81</v>
      </c>
      <c r="G20" s="49"/>
    </row>
    <row r="21" spans="2:7" ht="45" customHeight="1" thickBot="1" x14ac:dyDescent="0.35">
      <c r="B21" s="114" t="s">
        <v>113</v>
      </c>
      <c r="C21" s="115"/>
      <c r="D21" s="115"/>
      <c r="E21" s="65">
        <v>0</v>
      </c>
      <c r="F21" s="7" t="s">
        <v>81</v>
      </c>
      <c r="G21" s="49"/>
    </row>
    <row r="22" spans="2:7" ht="15" thickBot="1" x14ac:dyDescent="0.35">
      <c r="B22" s="116" t="s">
        <v>38</v>
      </c>
      <c r="C22" s="116"/>
      <c r="D22" s="117"/>
      <c r="E22" s="47"/>
      <c r="F22" s="7"/>
    </row>
    <row r="23" spans="2:7" ht="15" thickBot="1" x14ac:dyDescent="0.35">
      <c r="B23" s="114" t="s">
        <v>39</v>
      </c>
      <c r="C23" s="115"/>
      <c r="D23" s="115"/>
      <c r="E23" s="42">
        <v>0</v>
      </c>
      <c r="F23" s="7" t="s">
        <v>81</v>
      </c>
      <c r="G23" s="49"/>
    </row>
    <row r="24" spans="2:7" ht="15" thickBot="1" x14ac:dyDescent="0.35">
      <c r="B24" s="118" t="s">
        <v>40</v>
      </c>
      <c r="C24" s="119"/>
      <c r="D24" s="119"/>
      <c r="E24" s="42">
        <v>0</v>
      </c>
      <c r="F24" s="7" t="s">
        <v>81</v>
      </c>
    </row>
    <row r="25" spans="2:7" ht="15" thickBot="1" x14ac:dyDescent="0.35">
      <c r="B25" s="118" t="s">
        <v>41</v>
      </c>
      <c r="C25" s="119"/>
      <c r="D25" s="119"/>
      <c r="E25" s="42">
        <v>0</v>
      </c>
      <c r="F25" s="7" t="s">
        <v>81</v>
      </c>
    </row>
    <row r="26" spans="2:7" ht="15" thickBot="1" x14ac:dyDescent="0.35">
      <c r="B26" s="130" t="s">
        <v>102</v>
      </c>
      <c r="C26" s="131"/>
      <c r="D26" s="132"/>
      <c r="E26" s="42">
        <v>0</v>
      </c>
      <c r="F26" s="7" t="s">
        <v>100</v>
      </c>
    </row>
    <row r="27" spans="2:7" ht="15" thickBot="1" x14ac:dyDescent="0.35">
      <c r="B27" s="130" t="s">
        <v>115</v>
      </c>
      <c r="C27" s="131"/>
      <c r="D27" s="132"/>
      <c r="E27" s="42">
        <v>0</v>
      </c>
      <c r="F27" s="7" t="s">
        <v>101</v>
      </c>
    </row>
    <row r="28" spans="2:7" ht="15" thickBot="1" x14ac:dyDescent="0.35">
      <c r="B28" s="130" t="s">
        <v>98</v>
      </c>
      <c r="C28" s="131"/>
      <c r="D28" s="132"/>
      <c r="E28" s="42">
        <v>0</v>
      </c>
      <c r="F28" s="7" t="s">
        <v>101</v>
      </c>
    </row>
    <row r="29" spans="2:7" ht="15" thickBot="1" x14ac:dyDescent="0.35">
      <c r="B29" s="130" t="s">
        <v>97</v>
      </c>
      <c r="C29" s="131"/>
      <c r="D29" s="132"/>
      <c r="E29" s="42">
        <v>0</v>
      </c>
      <c r="F29" s="7" t="s">
        <v>101</v>
      </c>
    </row>
    <row r="30" spans="2:7" ht="15" thickBot="1" x14ac:dyDescent="0.35">
      <c r="B30" s="119" t="s">
        <v>21</v>
      </c>
      <c r="C30" s="119"/>
      <c r="D30" s="119"/>
      <c r="E30" s="42">
        <v>0</v>
      </c>
      <c r="F30" s="7" t="s">
        <v>81</v>
      </c>
    </row>
    <row r="31" spans="2:7" ht="15" thickBot="1" x14ac:dyDescent="0.35"/>
    <row r="32" spans="2:7" ht="15" thickBot="1" x14ac:dyDescent="0.35">
      <c r="B32" s="104" t="s">
        <v>48</v>
      </c>
      <c r="C32" s="105"/>
      <c r="D32" s="106"/>
      <c r="E32" s="6">
        <v>0</v>
      </c>
      <c r="F32" s="7" t="s">
        <v>105</v>
      </c>
    </row>
    <row r="34" spans="2:7" x14ac:dyDescent="0.3">
      <c r="B34" s="129" t="s">
        <v>34</v>
      </c>
      <c r="C34" s="129"/>
      <c r="D34" s="129"/>
      <c r="E34" s="129"/>
      <c r="F34" s="129"/>
      <c r="G34" s="129"/>
    </row>
    <row r="35" spans="2:7" x14ac:dyDescent="0.3">
      <c r="B35" s="129" t="s">
        <v>30</v>
      </c>
      <c r="C35" s="129"/>
      <c r="D35" s="129"/>
      <c r="E35" s="129"/>
      <c r="F35" s="129"/>
      <c r="G35" s="129"/>
    </row>
    <row r="36" spans="2:7" x14ac:dyDescent="0.3">
      <c r="B36" s="129" t="s">
        <v>42</v>
      </c>
      <c r="C36" s="129"/>
      <c r="D36" s="129"/>
      <c r="E36" s="129"/>
      <c r="F36" s="129"/>
      <c r="G36" s="129"/>
    </row>
    <row r="37" spans="2:7" x14ac:dyDescent="0.3">
      <c r="B37" s="129" t="s">
        <v>63</v>
      </c>
      <c r="C37" s="129"/>
      <c r="D37" s="129"/>
      <c r="E37" s="129"/>
      <c r="F37" s="129"/>
      <c r="G37" s="129"/>
    </row>
    <row r="38" spans="2:7" x14ac:dyDescent="0.3">
      <c r="B38" s="129" t="s">
        <v>31</v>
      </c>
      <c r="C38" s="129"/>
      <c r="D38" s="129"/>
      <c r="E38" s="129"/>
      <c r="F38" s="129"/>
      <c r="G38" s="129"/>
    </row>
    <row r="39" spans="2:7" x14ac:dyDescent="0.3">
      <c r="B39" s="129" t="s">
        <v>35</v>
      </c>
      <c r="C39" s="129"/>
      <c r="D39" s="129"/>
      <c r="E39" s="129"/>
      <c r="F39" s="129"/>
      <c r="G39" s="129"/>
    </row>
    <row r="41" spans="2:7" ht="15" thickBot="1" x14ac:dyDescent="0.35">
      <c r="B41" s="129" t="s">
        <v>36</v>
      </c>
      <c r="C41" s="129"/>
      <c r="D41" s="129"/>
      <c r="E41" s="129"/>
      <c r="F41" s="129"/>
      <c r="G41" s="129"/>
    </row>
    <row r="42" spans="2:7" ht="15" thickBot="1" x14ac:dyDescent="0.35">
      <c r="B42" s="5" t="s">
        <v>4</v>
      </c>
      <c r="C42" s="6">
        <v>0</v>
      </c>
    </row>
    <row r="43" spans="2:7" ht="15" thickBot="1" x14ac:dyDescent="0.35">
      <c r="B43" s="5" t="s">
        <v>5</v>
      </c>
      <c r="C43" s="6">
        <v>0</v>
      </c>
    </row>
    <row r="44" spans="2:7" ht="15" thickBot="1" x14ac:dyDescent="0.35">
      <c r="B44" s="5" t="s">
        <v>23</v>
      </c>
      <c r="C44" s="6">
        <v>0</v>
      </c>
      <c r="D44" s="7" t="s">
        <v>20</v>
      </c>
    </row>
    <row r="45" spans="2:7" ht="15" thickBot="1" x14ac:dyDescent="0.35">
      <c r="B45" s="5" t="s">
        <v>6</v>
      </c>
      <c r="C45" s="6">
        <v>0</v>
      </c>
    </row>
    <row r="46" spans="2:7" x14ac:dyDescent="0.3">
      <c r="C46" s="55"/>
    </row>
    <row r="47" spans="2:7" x14ac:dyDescent="0.3">
      <c r="B47" s="2" t="s">
        <v>83</v>
      </c>
      <c r="C47" s="55"/>
    </row>
    <row r="48" spans="2:7" x14ac:dyDescent="0.3">
      <c r="B48" s="2" t="s">
        <v>84</v>
      </c>
      <c r="C48" s="55"/>
    </row>
    <row r="49" spans="2:7" x14ac:dyDescent="0.3">
      <c r="B49" s="2" t="s">
        <v>88</v>
      </c>
      <c r="C49" s="66" t="s">
        <v>89</v>
      </c>
    </row>
    <row r="50" spans="2:7" ht="15" thickBot="1" x14ac:dyDescent="0.35">
      <c r="B50" s="2" t="s">
        <v>82</v>
      </c>
      <c r="C50" s="55"/>
    </row>
    <row r="51" spans="2:7" ht="15" thickBot="1" x14ac:dyDescent="0.35">
      <c r="B51" s="5" t="s">
        <v>85</v>
      </c>
      <c r="C51" s="6">
        <v>0</v>
      </c>
      <c r="D51" s="7" t="s">
        <v>93</v>
      </c>
    </row>
    <row r="52" spans="2:7" ht="15" thickBot="1" x14ac:dyDescent="0.35">
      <c r="B52" s="5" t="s">
        <v>86</v>
      </c>
      <c r="C52" s="6">
        <v>0</v>
      </c>
      <c r="D52" s="7" t="s">
        <v>93</v>
      </c>
    </row>
    <row r="53" spans="2:7" ht="15" thickBot="1" x14ac:dyDescent="0.35">
      <c r="B53" s="5" t="s">
        <v>87</v>
      </c>
      <c r="C53" s="6">
        <v>0</v>
      </c>
      <c r="D53" s="7" t="s">
        <v>93</v>
      </c>
    </row>
    <row r="55" spans="2:7" ht="15" thickBot="1" x14ac:dyDescent="0.35"/>
    <row r="56" spans="2:7" ht="15" thickBot="1" x14ac:dyDescent="0.35">
      <c r="B56" s="5" t="s">
        <v>7</v>
      </c>
      <c r="C56" s="8">
        <v>0</v>
      </c>
      <c r="D56" s="7" t="s">
        <v>80</v>
      </c>
    </row>
    <row r="57" spans="2:7" x14ac:dyDescent="0.3">
      <c r="C57" s="9"/>
    </row>
    <row r="58" spans="2:7" x14ac:dyDescent="0.3">
      <c r="C58" s="9"/>
    </row>
    <row r="59" spans="2:7" x14ac:dyDescent="0.3">
      <c r="B59" s="125" t="s">
        <v>120</v>
      </c>
      <c r="C59" s="125"/>
      <c r="D59" s="125"/>
      <c r="E59" s="125"/>
      <c r="F59" s="125"/>
      <c r="G59" s="125"/>
    </row>
    <row r="60" spans="2:7" ht="15" thickBot="1" x14ac:dyDescent="0.35">
      <c r="C60" s="9"/>
    </row>
    <row r="61" spans="2:7" x14ac:dyDescent="0.3">
      <c r="B61" s="10"/>
      <c r="C61" s="11" t="s">
        <v>8</v>
      </c>
      <c r="D61" s="126" t="s">
        <v>51</v>
      </c>
      <c r="E61" s="127"/>
      <c r="F61" s="12" t="s">
        <v>9</v>
      </c>
    </row>
    <row r="62" spans="2:7" ht="15" thickBot="1" x14ac:dyDescent="0.35">
      <c r="B62" s="13"/>
      <c r="C62" s="14" t="s">
        <v>50</v>
      </c>
      <c r="D62" s="15" t="s">
        <v>59</v>
      </c>
      <c r="E62" s="16" t="s">
        <v>10</v>
      </c>
      <c r="F62" s="17" t="s">
        <v>52</v>
      </c>
    </row>
    <row r="63" spans="2:7" x14ac:dyDescent="0.3">
      <c r="B63" s="61" t="s">
        <v>64</v>
      </c>
      <c r="C63" s="58"/>
      <c r="D63" s="59"/>
      <c r="E63" s="52"/>
      <c r="F63" s="60"/>
    </row>
    <row r="64" spans="2:7" x14ac:dyDescent="0.3">
      <c r="B64" s="22" t="s">
        <v>49</v>
      </c>
      <c r="C64" s="23">
        <f>F116</f>
        <v>856.04475823241</v>
      </c>
      <c r="D64" s="102">
        <f>E14+E15</f>
        <v>0</v>
      </c>
      <c r="E64" s="21"/>
      <c r="F64" s="94">
        <f>C64*D64</f>
        <v>0</v>
      </c>
    </row>
    <row r="65" spans="2:6" x14ac:dyDescent="0.3">
      <c r="B65" s="22" t="s">
        <v>55</v>
      </c>
      <c r="C65" s="23">
        <f>F116</f>
        <v>856.04475823241</v>
      </c>
      <c r="D65" s="102">
        <f>E16</f>
        <v>0</v>
      </c>
      <c r="E65" s="21"/>
      <c r="F65" s="94">
        <f>C65*D65</f>
        <v>0</v>
      </c>
    </row>
    <row r="66" spans="2:6" x14ac:dyDescent="0.3">
      <c r="B66" s="22" t="s">
        <v>54</v>
      </c>
      <c r="C66" s="23"/>
      <c r="D66" s="100"/>
      <c r="E66" s="21"/>
      <c r="F66" s="94"/>
    </row>
    <row r="67" spans="2:6" ht="43.2" x14ac:dyDescent="0.3">
      <c r="B67" s="44" t="s">
        <v>56</v>
      </c>
      <c r="C67" s="23">
        <f>F117</f>
        <v>963.05035301146131</v>
      </c>
      <c r="D67" s="102">
        <f>E18+E19</f>
        <v>0</v>
      </c>
      <c r="E67" s="21"/>
      <c r="F67" s="94">
        <f>C67*D67</f>
        <v>0</v>
      </c>
    </row>
    <row r="68" spans="2:6" ht="57.6" x14ac:dyDescent="0.3">
      <c r="B68" s="44" t="s">
        <v>111</v>
      </c>
      <c r="C68" s="23">
        <f>F119</f>
        <v>1177.0615425695637</v>
      </c>
      <c r="D68" s="102">
        <f>E20+E21</f>
        <v>0</v>
      </c>
      <c r="E68" s="21"/>
      <c r="F68" s="94">
        <f>C68*D68</f>
        <v>0</v>
      </c>
    </row>
    <row r="69" spans="2:6" x14ac:dyDescent="0.3">
      <c r="B69" s="22" t="s">
        <v>57</v>
      </c>
      <c r="C69" s="23"/>
      <c r="D69" s="100"/>
      <c r="E69" s="21"/>
      <c r="F69" s="94"/>
    </row>
    <row r="70" spans="2:6" x14ac:dyDescent="0.3">
      <c r="B70" s="44" t="s">
        <v>58</v>
      </c>
      <c r="C70" s="23">
        <f>F117</f>
        <v>963.05035301146131</v>
      </c>
      <c r="D70" s="102">
        <f>E23</f>
        <v>0</v>
      </c>
      <c r="E70" s="21"/>
      <c r="F70" s="94">
        <f t="shared" ref="F70:F78" si="0">C70*D70</f>
        <v>0</v>
      </c>
    </row>
    <row r="71" spans="2:6" x14ac:dyDescent="0.3">
      <c r="B71" s="44" t="s">
        <v>60</v>
      </c>
      <c r="C71" s="23">
        <f>F118</f>
        <v>1070.0559477905126</v>
      </c>
      <c r="D71" s="102">
        <f>E24</f>
        <v>0</v>
      </c>
      <c r="E71" s="21"/>
      <c r="F71" s="94">
        <f t="shared" si="0"/>
        <v>0</v>
      </c>
    </row>
    <row r="72" spans="2:6" x14ac:dyDescent="0.3">
      <c r="B72" s="44" t="s">
        <v>61</v>
      </c>
      <c r="C72" s="23">
        <f>F119</f>
        <v>1177.0615425695637</v>
      </c>
      <c r="D72" s="102">
        <f>E25</f>
        <v>0</v>
      </c>
      <c r="E72" s="21"/>
      <c r="F72" s="94">
        <f t="shared" si="0"/>
        <v>0</v>
      </c>
    </row>
    <row r="73" spans="2:6" x14ac:dyDescent="0.3">
      <c r="B73" s="22" t="s">
        <v>119</v>
      </c>
      <c r="C73" s="23">
        <f>F118</f>
        <v>1070.0559477905126</v>
      </c>
      <c r="D73" s="102">
        <f>E26</f>
        <v>0</v>
      </c>
      <c r="E73" s="21"/>
      <c r="F73" s="94">
        <f>C73*D73</f>
        <v>0</v>
      </c>
    </row>
    <row r="74" spans="2:6" x14ac:dyDescent="0.3">
      <c r="B74" s="22" t="s">
        <v>114</v>
      </c>
      <c r="C74" s="23"/>
      <c r="D74" s="100"/>
      <c r="E74" s="21"/>
      <c r="F74" s="94"/>
    </row>
    <row r="75" spans="2:6" x14ac:dyDescent="0.3">
      <c r="B75" s="45" t="s">
        <v>116</v>
      </c>
      <c r="C75" s="23">
        <f>F118</f>
        <v>1070.0559477905126</v>
      </c>
      <c r="D75" s="102">
        <f>E27</f>
        <v>0</v>
      </c>
      <c r="E75" s="21"/>
      <c r="F75" s="94">
        <f t="shared" ref="F75:F77" si="1">C75*D75</f>
        <v>0</v>
      </c>
    </row>
    <row r="76" spans="2:6" x14ac:dyDescent="0.3">
      <c r="B76" s="45" t="s">
        <v>117</v>
      </c>
      <c r="C76" s="23">
        <f>F115</f>
        <v>535.02797389525631</v>
      </c>
      <c r="D76" s="102">
        <f>E28</f>
        <v>0</v>
      </c>
      <c r="E76" s="21"/>
      <c r="F76" s="94">
        <f t="shared" si="1"/>
        <v>0</v>
      </c>
    </row>
    <row r="77" spans="2:6" x14ac:dyDescent="0.3">
      <c r="B77" s="45" t="s">
        <v>118</v>
      </c>
      <c r="C77" s="23">
        <f>F118</f>
        <v>1070.0559477905126</v>
      </c>
      <c r="D77" s="102">
        <f>E29</f>
        <v>0</v>
      </c>
      <c r="E77" s="21"/>
      <c r="F77" s="94">
        <f t="shared" si="1"/>
        <v>0</v>
      </c>
    </row>
    <row r="78" spans="2:6" x14ac:dyDescent="0.3">
      <c r="B78" s="22" t="s">
        <v>53</v>
      </c>
      <c r="C78" s="23">
        <f>F115</f>
        <v>535.02797389525631</v>
      </c>
      <c r="D78" s="102">
        <f>E30</f>
        <v>0</v>
      </c>
      <c r="E78" s="21"/>
      <c r="F78" s="94">
        <f t="shared" si="0"/>
        <v>0</v>
      </c>
    </row>
    <row r="79" spans="2:6" x14ac:dyDescent="0.3">
      <c r="B79" s="22" t="s">
        <v>62</v>
      </c>
      <c r="C79" s="23">
        <f>F116</f>
        <v>856.04475823241</v>
      </c>
      <c r="D79" s="102">
        <f>E32</f>
        <v>0</v>
      </c>
      <c r="E79" s="21"/>
      <c r="F79" s="94">
        <f t="shared" ref="F79" si="2">C79*D79</f>
        <v>0</v>
      </c>
    </row>
    <row r="80" spans="2:6" s="90" customFormat="1" x14ac:dyDescent="0.3">
      <c r="B80" s="86" t="s">
        <v>26</v>
      </c>
      <c r="C80" s="87"/>
      <c r="D80" s="88">
        <f>SUM(D64:D79)</f>
        <v>0</v>
      </c>
      <c r="E80" s="89"/>
      <c r="F80" s="85">
        <f>SUM(F64:F79)</f>
        <v>0</v>
      </c>
    </row>
    <row r="81" spans="2:11" x14ac:dyDescent="0.3">
      <c r="B81" s="18"/>
      <c r="C81" s="19"/>
      <c r="D81" s="20"/>
      <c r="E81" s="21"/>
      <c r="F81" s="93"/>
      <c r="H81" s="53"/>
    </row>
    <row r="82" spans="2:11" x14ac:dyDescent="0.3">
      <c r="B82" s="61" t="s">
        <v>27</v>
      </c>
      <c r="C82" s="19"/>
      <c r="D82" s="20"/>
      <c r="E82" s="21"/>
      <c r="F82" s="93"/>
      <c r="J82" s="67"/>
      <c r="K82" s="67"/>
    </row>
    <row r="83" spans="2:11" x14ac:dyDescent="0.3">
      <c r="B83" s="18" t="s">
        <v>11</v>
      </c>
      <c r="C83" s="23">
        <f>F110</f>
        <v>150.01072708857996</v>
      </c>
      <c r="D83" s="24">
        <f>C42</f>
        <v>0</v>
      </c>
      <c r="E83" s="21">
        <f>MIN(D83,D80*0.597787)</f>
        <v>0</v>
      </c>
      <c r="F83" s="94">
        <f>E83*C83</f>
        <v>0</v>
      </c>
      <c r="J83" s="62"/>
    </row>
    <row r="84" spans="2:11" x14ac:dyDescent="0.3">
      <c r="B84" s="18" t="s">
        <v>12</v>
      </c>
      <c r="C84" s="23">
        <f>F111</f>
        <v>158.79116443626575</v>
      </c>
      <c r="D84" s="24">
        <f>C43</f>
        <v>0</v>
      </c>
      <c r="E84" s="21">
        <f>MIN(D84,D80*0.540713)</f>
        <v>0</v>
      </c>
      <c r="F84" s="94">
        <f>E84*C84</f>
        <v>0</v>
      </c>
    </row>
    <row r="85" spans="2:11" x14ac:dyDescent="0.3">
      <c r="B85" s="18" t="s">
        <v>24</v>
      </c>
      <c r="C85" s="23">
        <f>F112</f>
        <v>87.880613802706534</v>
      </c>
      <c r="D85" s="24">
        <f>C44</f>
        <v>0</v>
      </c>
      <c r="E85" s="21">
        <f>MIN(D85,D80*0.734576)</f>
        <v>0</v>
      </c>
      <c r="F85" s="94">
        <f>E85*C85</f>
        <v>0</v>
      </c>
      <c r="J85" s="62"/>
    </row>
    <row r="86" spans="2:11" x14ac:dyDescent="0.3">
      <c r="B86" s="18" t="s">
        <v>13</v>
      </c>
      <c r="C86" s="23">
        <f>F113</f>
        <v>46.867784954534926</v>
      </c>
      <c r="D86" s="24">
        <f>C45</f>
        <v>0</v>
      </c>
      <c r="E86" s="21">
        <f>MIN(D86,D80*0.704828)</f>
        <v>0</v>
      </c>
      <c r="F86" s="94">
        <f>E86*C86</f>
        <v>0</v>
      </c>
    </row>
    <row r="87" spans="2:11" s="90" customFormat="1" x14ac:dyDescent="0.3">
      <c r="B87" s="86" t="s">
        <v>28</v>
      </c>
      <c r="C87" s="91"/>
      <c r="D87" s="88">
        <f>SUM(D83:D86)</f>
        <v>0</v>
      </c>
      <c r="E87" s="89">
        <f>SUM(E83:E86)</f>
        <v>0</v>
      </c>
      <c r="F87" s="85">
        <f>SUM(F83:F86)</f>
        <v>0</v>
      </c>
    </row>
    <row r="88" spans="2:11" x14ac:dyDescent="0.3">
      <c r="B88" s="18"/>
      <c r="C88" s="19"/>
      <c r="D88" s="20"/>
      <c r="E88" s="21"/>
      <c r="F88" s="93"/>
    </row>
    <row r="89" spans="2:11" x14ac:dyDescent="0.3">
      <c r="B89" s="101" t="s">
        <v>65</v>
      </c>
      <c r="C89" s="56">
        <f>F121</f>
        <v>142.65929165355141</v>
      </c>
      <c r="D89" s="57">
        <f>C56</f>
        <v>0</v>
      </c>
      <c r="E89" s="26"/>
      <c r="F89" s="95">
        <f>D89*C89</f>
        <v>0</v>
      </c>
    </row>
    <row r="90" spans="2:11" x14ac:dyDescent="0.3">
      <c r="B90" s="18"/>
      <c r="C90" s="23"/>
      <c r="D90" s="27"/>
      <c r="E90" s="21"/>
      <c r="F90" s="94"/>
    </row>
    <row r="91" spans="2:11" x14ac:dyDescent="0.3">
      <c r="B91" s="61" t="s">
        <v>66</v>
      </c>
      <c r="C91" s="23"/>
      <c r="D91" s="27"/>
      <c r="E91" s="21"/>
      <c r="F91" s="94"/>
    </row>
    <row r="92" spans="2:11" x14ac:dyDescent="0.3">
      <c r="B92" s="22" t="s">
        <v>74</v>
      </c>
      <c r="C92" s="23">
        <f>F124</f>
        <v>0.65302038063821655</v>
      </c>
      <c r="D92" s="24">
        <f>E14+E16+E18+E20+E23+E24+E25</f>
        <v>0</v>
      </c>
      <c r="E92" s="21"/>
      <c r="F92" s="94">
        <f>ROUND(C92*D92,2)</f>
        <v>0</v>
      </c>
      <c r="H92" s="84"/>
    </row>
    <row r="93" spans="2:11" ht="43.8" customHeight="1" x14ac:dyDescent="0.3">
      <c r="B93" s="64" t="s">
        <v>75</v>
      </c>
      <c r="C93" s="23">
        <f>F125</f>
        <v>0.77360159476912815</v>
      </c>
      <c r="D93" s="24">
        <f>E32+E15+E19+E21+E30+E26+E27+E28+E29</f>
        <v>0</v>
      </c>
      <c r="E93" s="21"/>
      <c r="F93" s="94">
        <f>ROUND(C93*D93,2)</f>
        <v>0</v>
      </c>
    </row>
    <row r="94" spans="2:11" s="90" customFormat="1" x14ac:dyDescent="0.3">
      <c r="B94" s="86" t="s">
        <v>76</v>
      </c>
      <c r="C94" s="91"/>
      <c r="D94" s="92"/>
      <c r="E94" s="89"/>
      <c r="F94" s="85">
        <f>SUM(F90:F93)</f>
        <v>0</v>
      </c>
    </row>
    <row r="95" spans="2:11" x14ac:dyDescent="0.3">
      <c r="B95" s="18"/>
      <c r="C95" s="23"/>
      <c r="D95" s="27"/>
      <c r="E95" s="21"/>
      <c r="F95" s="94"/>
    </row>
    <row r="96" spans="2:11" x14ac:dyDescent="0.3">
      <c r="B96" s="61" t="s">
        <v>79</v>
      </c>
      <c r="C96" s="23"/>
      <c r="D96" s="27"/>
      <c r="E96" s="21"/>
      <c r="F96" s="94"/>
    </row>
    <row r="97" spans="2:8" x14ac:dyDescent="0.3">
      <c r="B97" s="18" t="s">
        <v>71</v>
      </c>
      <c r="C97" s="23">
        <f>F129</f>
        <v>80</v>
      </c>
      <c r="D97" s="27">
        <f>C51</f>
        <v>0</v>
      </c>
      <c r="E97" s="21"/>
      <c r="F97" s="94">
        <f>C97*D97</f>
        <v>0</v>
      </c>
    </row>
    <row r="98" spans="2:8" x14ac:dyDescent="0.3">
      <c r="B98" s="18" t="s">
        <v>72</v>
      </c>
      <c r="C98" s="23">
        <f t="shared" ref="C98" si="3">F130</f>
        <v>60</v>
      </c>
      <c r="D98" s="27">
        <f t="shared" ref="D98:D99" si="4">C52</f>
        <v>0</v>
      </c>
      <c r="E98" s="21"/>
      <c r="F98" s="94">
        <f>C98*D98</f>
        <v>0</v>
      </c>
    </row>
    <row r="99" spans="2:8" x14ac:dyDescent="0.3">
      <c r="B99" s="18" t="s">
        <v>73</v>
      </c>
      <c r="C99" s="23">
        <f>F131</f>
        <v>40</v>
      </c>
      <c r="D99" s="27">
        <f t="shared" si="4"/>
        <v>0</v>
      </c>
      <c r="E99" s="21"/>
      <c r="F99" s="94">
        <f>C99*D99</f>
        <v>0</v>
      </c>
    </row>
    <row r="100" spans="2:8" s="90" customFormat="1" x14ac:dyDescent="0.3">
      <c r="B100" s="86" t="s">
        <v>94</v>
      </c>
      <c r="C100" s="91"/>
      <c r="D100" s="92"/>
      <c r="E100" s="89"/>
      <c r="F100" s="85">
        <f>SUM(F97:F99)</f>
        <v>0</v>
      </c>
    </row>
    <row r="101" spans="2:8" x14ac:dyDescent="0.3">
      <c r="B101" s="18"/>
      <c r="C101" s="23"/>
      <c r="D101" s="27"/>
      <c r="E101" s="21"/>
      <c r="F101" s="25"/>
    </row>
    <row r="102" spans="2:8" ht="15" thickBot="1" x14ac:dyDescent="0.35">
      <c r="B102" s="18"/>
      <c r="C102" s="23"/>
      <c r="D102" s="27"/>
      <c r="E102" s="21"/>
      <c r="F102" s="25"/>
    </row>
    <row r="103" spans="2:8" ht="7.2" customHeight="1" x14ac:dyDescent="0.3">
      <c r="B103" s="10"/>
      <c r="C103" s="28"/>
      <c r="D103" s="29"/>
      <c r="E103" s="30"/>
      <c r="F103" s="31"/>
    </row>
    <row r="104" spans="2:8" s="4" customFormat="1" x14ac:dyDescent="0.3">
      <c r="B104" s="32" t="s">
        <v>14</v>
      </c>
      <c r="C104" s="33"/>
      <c r="D104" s="34"/>
      <c r="E104" s="35"/>
      <c r="F104" s="36">
        <f>F80+F87+F89+F94+F100</f>
        <v>0</v>
      </c>
    </row>
    <row r="105" spans="2:8" ht="6.6" customHeight="1" thickBot="1" x14ac:dyDescent="0.35">
      <c r="B105" s="37"/>
      <c r="C105" s="38"/>
      <c r="D105" s="39"/>
      <c r="E105" s="40"/>
      <c r="F105" s="41"/>
    </row>
    <row r="106" spans="2:8" ht="15" thickBot="1" x14ac:dyDescent="0.35"/>
    <row r="107" spans="2:8" x14ac:dyDescent="0.3">
      <c r="B107" s="136" t="s">
        <v>22</v>
      </c>
      <c r="C107" s="137"/>
      <c r="D107" s="137"/>
      <c r="E107" s="137"/>
      <c r="F107" s="70"/>
    </row>
    <row r="108" spans="2:8" x14ac:dyDescent="0.3">
      <c r="B108" s="138" t="s">
        <v>19</v>
      </c>
      <c r="C108" s="139"/>
      <c r="D108" s="139"/>
      <c r="E108" s="140"/>
      <c r="F108" s="68">
        <v>53.502797389525625</v>
      </c>
    </row>
    <row r="109" spans="2:8" x14ac:dyDescent="0.3">
      <c r="B109" s="109" t="s">
        <v>15</v>
      </c>
      <c r="C109" s="110"/>
      <c r="D109" s="110"/>
      <c r="E109" s="111"/>
      <c r="F109" s="69"/>
      <c r="H109" s="46"/>
    </row>
    <row r="110" spans="2:8" x14ac:dyDescent="0.3">
      <c r="B110" s="133" t="s">
        <v>16</v>
      </c>
      <c r="C110" s="134"/>
      <c r="D110" s="134"/>
      <c r="E110" s="135"/>
      <c r="F110" s="69">
        <v>150.01072708857996</v>
      </c>
    </row>
    <row r="111" spans="2:8" x14ac:dyDescent="0.3">
      <c r="B111" s="133" t="s">
        <v>17</v>
      </c>
      <c r="C111" s="134"/>
      <c r="D111" s="134"/>
      <c r="E111" s="135"/>
      <c r="F111" s="69">
        <v>158.79116443626575</v>
      </c>
    </row>
    <row r="112" spans="2:8" x14ac:dyDescent="0.3">
      <c r="B112" s="133" t="s">
        <v>25</v>
      </c>
      <c r="C112" s="134"/>
      <c r="D112" s="134"/>
      <c r="E112" s="135"/>
      <c r="F112" s="69">
        <v>87.880613802706534</v>
      </c>
    </row>
    <row r="113" spans="2:9" x14ac:dyDescent="0.3">
      <c r="B113" s="133" t="s">
        <v>18</v>
      </c>
      <c r="C113" s="134"/>
      <c r="D113" s="134"/>
      <c r="E113" s="135"/>
      <c r="F113" s="69">
        <v>46.867784954534926</v>
      </c>
    </row>
    <row r="114" spans="2:9" x14ac:dyDescent="0.3">
      <c r="B114" s="141" t="s">
        <v>67</v>
      </c>
      <c r="C114" s="142"/>
      <c r="D114" s="142"/>
      <c r="E114" s="143"/>
      <c r="F114" s="74"/>
    </row>
    <row r="115" spans="2:9" x14ac:dyDescent="0.3">
      <c r="B115" s="109" t="s">
        <v>47</v>
      </c>
      <c r="C115" s="110"/>
      <c r="D115" s="110"/>
      <c r="E115" s="111"/>
      <c r="F115" s="69">
        <f>F108*10</f>
        <v>535.02797389525631</v>
      </c>
    </row>
    <row r="116" spans="2:9" x14ac:dyDescent="0.3">
      <c r="B116" s="109" t="s">
        <v>43</v>
      </c>
      <c r="C116" s="110"/>
      <c r="D116" s="110"/>
      <c r="E116" s="111"/>
      <c r="F116" s="69">
        <f>F108*16</f>
        <v>856.04475823241</v>
      </c>
    </row>
    <row r="117" spans="2:9" x14ac:dyDescent="0.3">
      <c r="B117" s="109" t="s">
        <v>44</v>
      </c>
      <c r="C117" s="110"/>
      <c r="D117" s="110"/>
      <c r="E117" s="111"/>
      <c r="F117" s="69">
        <f>F108*18</f>
        <v>963.05035301146131</v>
      </c>
    </row>
    <row r="118" spans="2:9" x14ac:dyDescent="0.3">
      <c r="B118" s="109" t="s">
        <v>45</v>
      </c>
      <c r="C118" s="110"/>
      <c r="D118" s="110"/>
      <c r="E118" s="111"/>
      <c r="F118" s="69">
        <f>F108*20</f>
        <v>1070.0559477905126</v>
      </c>
    </row>
    <row r="119" spans="2:9" x14ac:dyDescent="0.3">
      <c r="B119" s="109" t="s">
        <v>46</v>
      </c>
      <c r="C119" s="110"/>
      <c r="D119" s="110"/>
      <c r="E119" s="111"/>
      <c r="F119" s="69">
        <f>F108*22</f>
        <v>1177.0615425695637</v>
      </c>
    </row>
    <row r="120" spans="2:9" x14ac:dyDescent="0.3">
      <c r="B120" s="71"/>
      <c r="C120" s="72"/>
      <c r="D120" s="72"/>
      <c r="E120" s="73"/>
      <c r="F120" s="69"/>
    </row>
    <row r="121" spans="2:9" x14ac:dyDescent="0.3">
      <c r="B121" s="109" t="s">
        <v>68</v>
      </c>
      <c r="C121" s="110"/>
      <c r="D121" s="110"/>
      <c r="E121" s="111"/>
      <c r="F121" s="75">
        <f>104.53*9419000*135.52/(7307000*128)</f>
        <v>142.65929165355141</v>
      </c>
    </row>
    <row r="122" spans="2:9" x14ac:dyDescent="0.3">
      <c r="B122" s="71"/>
      <c r="C122" s="72"/>
      <c r="D122" s="72"/>
      <c r="E122" s="73"/>
      <c r="F122" s="69"/>
    </row>
    <row r="123" spans="2:9" ht="15" customHeight="1" x14ac:dyDescent="0.3">
      <c r="B123" s="71" t="s">
        <v>70</v>
      </c>
      <c r="C123" s="72"/>
      <c r="D123" s="72"/>
      <c r="E123" s="73"/>
      <c r="F123" s="69"/>
    </row>
    <row r="124" spans="2:9" ht="15" customHeight="1" x14ac:dyDescent="0.3">
      <c r="B124" s="71" t="s">
        <v>121</v>
      </c>
      <c r="C124" s="72"/>
      <c r="D124" s="72"/>
      <c r="E124" s="73"/>
      <c r="F124" s="69">
        <f>0.97368015*0.670672377</f>
        <v>0.65302038063821655</v>
      </c>
      <c r="H124" s="3"/>
      <c r="I124" s="63"/>
    </row>
    <row r="125" spans="2:9" ht="15" customHeight="1" x14ac:dyDescent="0.3">
      <c r="B125" s="121" t="s">
        <v>110</v>
      </c>
      <c r="C125" s="122"/>
      <c r="D125" s="122"/>
      <c r="E125" s="123"/>
      <c r="F125" s="124">
        <f>1.153471682*0.670672377</f>
        <v>0.77360159476912815</v>
      </c>
    </row>
    <row r="126" spans="2:9" ht="15" customHeight="1" x14ac:dyDescent="0.3">
      <c r="B126" s="121"/>
      <c r="C126" s="122"/>
      <c r="D126" s="122"/>
      <c r="E126" s="123"/>
      <c r="F126" s="124"/>
      <c r="H126" s="3"/>
      <c r="I126" s="63"/>
    </row>
    <row r="127" spans="2:9" ht="15" customHeight="1" x14ac:dyDescent="0.3">
      <c r="B127" s="96"/>
      <c r="C127" s="97"/>
      <c r="D127" s="97"/>
      <c r="E127" s="98"/>
      <c r="F127" s="99"/>
      <c r="H127" s="3"/>
      <c r="I127" s="63"/>
    </row>
    <row r="128" spans="2:9" ht="15" customHeight="1" x14ac:dyDescent="0.3">
      <c r="B128" s="71"/>
      <c r="C128" s="72"/>
      <c r="D128" s="72"/>
      <c r="E128" s="73"/>
      <c r="F128" s="69"/>
    </row>
    <row r="129" spans="2:7" ht="15" customHeight="1" x14ac:dyDescent="0.3">
      <c r="B129" s="76" t="s">
        <v>71</v>
      </c>
      <c r="C129" s="77"/>
      <c r="D129" s="78"/>
      <c r="E129" s="79"/>
      <c r="F129" s="69">
        <v>80</v>
      </c>
    </row>
    <row r="130" spans="2:7" ht="15" customHeight="1" x14ac:dyDescent="0.3">
      <c r="B130" s="76" t="s">
        <v>72</v>
      </c>
      <c r="C130" s="77"/>
      <c r="D130" s="78"/>
      <c r="E130" s="79"/>
      <c r="F130" s="69">
        <f>80*75%</f>
        <v>60</v>
      </c>
    </row>
    <row r="131" spans="2:7" ht="15" customHeight="1" x14ac:dyDescent="0.3">
      <c r="B131" s="76" t="s">
        <v>73</v>
      </c>
      <c r="C131" s="77"/>
      <c r="D131" s="78"/>
      <c r="E131" s="79"/>
      <c r="F131" s="69">
        <f>F129*50%</f>
        <v>40</v>
      </c>
    </row>
    <row r="132" spans="2:7" ht="15" thickBot="1" x14ac:dyDescent="0.35">
      <c r="B132" s="80"/>
      <c r="C132" s="81"/>
      <c r="D132" s="81"/>
      <c r="E132" s="82"/>
      <c r="F132" s="83"/>
    </row>
    <row r="133" spans="2:7" x14ac:dyDescent="0.3">
      <c r="B133" s="108" t="s">
        <v>96</v>
      </c>
      <c r="C133" s="108"/>
      <c r="D133" s="108"/>
      <c r="E133" s="108"/>
      <c r="F133" s="108"/>
      <c r="G133" s="108"/>
    </row>
    <row r="134" spans="2:7" x14ac:dyDescent="0.3">
      <c r="B134" s="108"/>
      <c r="C134" s="108"/>
      <c r="D134" s="108"/>
      <c r="E134" s="108"/>
      <c r="F134" s="108"/>
      <c r="G134" s="108"/>
    </row>
    <row r="135" spans="2:7" ht="30" customHeight="1" x14ac:dyDescent="0.3">
      <c r="B135" s="108" t="s">
        <v>106</v>
      </c>
      <c r="C135" s="108"/>
      <c r="D135" s="108"/>
      <c r="E135" s="108"/>
      <c r="F135" s="108"/>
      <c r="G135" s="108"/>
    </row>
    <row r="136" spans="2:7" x14ac:dyDescent="0.3">
      <c r="B136" s="120" t="s">
        <v>90</v>
      </c>
      <c r="C136" s="120"/>
      <c r="D136" s="120"/>
      <c r="E136" s="120"/>
      <c r="F136" s="120"/>
      <c r="G136" s="120"/>
    </row>
    <row r="137" spans="2:7" x14ac:dyDescent="0.3">
      <c r="B137" s="120" t="s">
        <v>107</v>
      </c>
      <c r="C137" s="120"/>
      <c r="D137" s="120"/>
      <c r="E137" s="120"/>
      <c r="F137" s="120"/>
      <c r="G137" s="120"/>
    </row>
    <row r="138" spans="2:7" x14ac:dyDescent="0.3">
      <c r="B138" s="120" t="s">
        <v>108</v>
      </c>
      <c r="C138" s="120"/>
      <c r="D138" s="120"/>
      <c r="E138" s="120"/>
      <c r="F138" s="120"/>
      <c r="G138" s="120"/>
    </row>
    <row r="139" spans="2:7" x14ac:dyDescent="0.3">
      <c r="B139" s="51" t="s">
        <v>91</v>
      </c>
      <c r="C139" s="51"/>
      <c r="D139" s="51"/>
      <c r="E139" s="51"/>
      <c r="F139" s="51"/>
      <c r="G139" s="51"/>
    </row>
    <row r="140" spans="2:7" x14ac:dyDescent="0.3">
      <c r="B140" s="120" t="s">
        <v>109</v>
      </c>
      <c r="C140" s="120"/>
      <c r="D140" s="120"/>
      <c r="E140" s="120"/>
      <c r="F140" s="120"/>
      <c r="G140" s="120"/>
    </row>
    <row r="141" spans="2:7" x14ac:dyDescent="0.3">
      <c r="B141" s="7" t="s">
        <v>69</v>
      </c>
    </row>
    <row r="142" spans="2:7" x14ac:dyDescent="0.3">
      <c r="B142" s="2" t="s">
        <v>92</v>
      </c>
    </row>
    <row r="143" spans="2:7" x14ac:dyDescent="0.3">
      <c r="B143" s="108" t="s">
        <v>99</v>
      </c>
      <c r="C143" s="108"/>
      <c r="D143" s="108"/>
      <c r="E143" s="108"/>
      <c r="F143" s="108"/>
      <c r="G143" s="108"/>
    </row>
    <row r="144" spans="2:7" x14ac:dyDescent="0.3">
      <c r="B144" s="108"/>
      <c r="C144" s="108"/>
      <c r="D144" s="108"/>
      <c r="E144" s="108"/>
      <c r="F144" s="108"/>
      <c r="G144" s="108"/>
    </row>
    <row r="145" spans="2:7" ht="14.4" customHeight="1" x14ac:dyDescent="0.3">
      <c r="B145" s="108" t="s">
        <v>103</v>
      </c>
      <c r="C145" s="108"/>
      <c r="D145" s="108"/>
      <c r="E145" s="108"/>
      <c r="F145" s="108"/>
      <c r="G145" s="108"/>
    </row>
    <row r="146" spans="2:7" ht="14.4" customHeight="1" x14ac:dyDescent="0.3">
      <c r="B146" s="108" t="s">
        <v>104</v>
      </c>
      <c r="C146" s="108"/>
      <c r="D146" s="108"/>
      <c r="E146" s="108"/>
      <c r="F146" s="108"/>
      <c r="G146" s="108"/>
    </row>
    <row r="147" spans="2:7" x14ac:dyDescent="0.3">
      <c r="B147" s="108"/>
      <c r="C147" s="108"/>
      <c r="D147" s="108"/>
      <c r="E147" s="108"/>
      <c r="F147" s="108"/>
      <c r="G147" s="108"/>
    </row>
  </sheetData>
  <mergeCells count="58">
    <mergeCell ref="B121:E121"/>
    <mergeCell ref="B118:E118"/>
    <mergeCell ref="B116:E116"/>
    <mergeCell ref="B110:E110"/>
    <mergeCell ref="B107:E107"/>
    <mergeCell ref="B108:E108"/>
    <mergeCell ref="B109:E109"/>
    <mergeCell ref="B117:E117"/>
    <mergeCell ref="B114:E114"/>
    <mergeCell ref="B111:E111"/>
    <mergeCell ref="B112:E112"/>
    <mergeCell ref="B113:E113"/>
    <mergeCell ref="A1:G1"/>
    <mergeCell ref="B6:G6"/>
    <mergeCell ref="B7:G7"/>
    <mergeCell ref="B11:G11"/>
    <mergeCell ref="B34:G34"/>
    <mergeCell ref="B14:D14"/>
    <mergeCell ref="B16:D16"/>
    <mergeCell ref="B17:D17"/>
    <mergeCell ref="B15:D15"/>
    <mergeCell ref="B28:D28"/>
    <mergeCell ref="B25:D25"/>
    <mergeCell ref="B27:D27"/>
    <mergeCell ref="B29:D29"/>
    <mergeCell ref="B26:D26"/>
    <mergeCell ref="B119:E119"/>
    <mergeCell ref="B59:G59"/>
    <mergeCell ref="D61:E61"/>
    <mergeCell ref="B30:D30"/>
    <mergeCell ref="B32:D32"/>
    <mergeCell ref="B35:G35"/>
    <mergeCell ref="B36:G36"/>
    <mergeCell ref="B37:G37"/>
    <mergeCell ref="B38:G38"/>
    <mergeCell ref="B39:G39"/>
    <mergeCell ref="B41:G41"/>
    <mergeCell ref="B133:G134"/>
    <mergeCell ref="B137:G137"/>
    <mergeCell ref="B138:G138"/>
    <mergeCell ref="B125:E126"/>
    <mergeCell ref="F125:F126"/>
    <mergeCell ref="B13:E13"/>
    <mergeCell ref="B9:E9"/>
    <mergeCell ref="B143:G144"/>
    <mergeCell ref="B145:G145"/>
    <mergeCell ref="B146:G147"/>
    <mergeCell ref="B115:E115"/>
    <mergeCell ref="B18:D18"/>
    <mergeCell ref="B20:D20"/>
    <mergeCell ref="B22:D22"/>
    <mergeCell ref="B23:D23"/>
    <mergeCell ref="B24:D24"/>
    <mergeCell ref="B19:D19"/>
    <mergeCell ref="B21:D21"/>
    <mergeCell ref="B140:G140"/>
    <mergeCell ref="B136:G136"/>
    <mergeCell ref="B135:G135"/>
  </mergeCells>
  <hyperlinks>
    <hyperlink ref="C49" r:id="rId1" xr:uid="{D5FEF7F8-8679-47C6-A530-EB7D11F00C21}"/>
  </hyperlinks>
  <pageMargins left="0.70866141732283472" right="0.70866141732283472" top="0.74803149606299213" bottom="0.74803149606299213" header="0.31496062992125984" footer="0.31496062992125984"/>
  <pageSetup paperSize="9" scale="89" fitToHeight="0" orientation="landscape" r:id="rId2"/>
  <headerFooter>
    <oddFooter>&amp;CPagina &amp;P van &amp;N</oddFooter>
  </headerFooter>
  <rowBreaks count="2" manualBreakCount="2">
    <brk id="58" max="16383" man="1"/>
    <brk id="10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90A14FA855846A38B52082D061DCC" ma:contentTypeVersion="14" ma:contentTypeDescription="Create a new document." ma:contentTypeScope="" ma:versionID="c62fd0f390604eb37ea4d06916d5cc2b">
  <xsd:schema xmlns:xsd="http://www.w3.org/2001/XMLSchema" xmlns:xs="http://www.w3.org/2001/XMLSchema" xmlns:p="http://schemas.microsoft.com/office/2006/metadata/properties" xmlns:ns2="477b5d69-0e95-4306-81c7-b039de8fa76e" xmlns:ns3="1553cb72-c4cf-4dad-9a04-fa8d55d70629" xmlns:ns4="9043eea9-c6a2-41bd-a216-33d45f9f09e1" targetNamespace="http://schemas.microsoft.com/office/2006/metadata/properties" ma:root="true" ma:fieldsID="a765cb4a5774739d676777d09450f616" ns2:_="" ns3:_="" ns4:_="">
    <xsd:import namespace="477b5d69-0e95-4306-81c7-b039de8fa76e"/>
    <xsd:import namespace="1553cb72-c4cf-4dad-9a04-fa8d55d70629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5d69-0e95-4306-81c7-b039de8fa7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cb72-c4cf-4dad-9a04-fa8d55d706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bcf6036-807c-4083-b18f-45df9537b8c3}" ma:internalName="TaxCatchAll" ma:showField="CatchAllData" ma:web="1553cb72-c4cf-4dad-9a04-fa8d55d70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b5d69-0e95-4306-81c7-b039de8fa76e">
      <Terms xmlns="http://schemas.microsoft.com/office/infopath/2007/PartnerControls"/>
    </lcf76f155ced4ddcb4097134ff3c332f>
    <TaxCatchAll xmlns="9043eea9-c6a2-41bd-a216-33d45f9f09e1" xsi:nil="true"/>
  </documentManagement>
</p:properties>
</file>

<file path=customXml/itemProps1.xml><?xml version="1.0" encoding="utf-8"?>
<ds:datastoreItem xmlns:ds="http://schemas.openxmlformats.org/officeDocument/2006/customXml" ds:itemID="{ED5FF338-5A84-4053-A545-BFCABAE87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09526-4C39-42CD-B10F-E134A1BAA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b5d69-0e95-4306-81c7-b039de8fa76e"/>
    <ds:schemaRef ds:uri="1553cb72-c4cf-4dad-9a04-fa8d55d70629"/>
    <ds:schemaRef ds:uri="9043eea9-c6a2-41bd-a216-33d45f9f0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1123E-4482-4A1D-A45E-ABCB2FC78957}">
  <ds:schemaRefs>
    <ds:schemaRef ds:uri="http://schemas.microsoft.com/office/2006/metadata/properties"/>
    <ds:schemaRef ds:uri="http://schemas.microsoft.com/office/infopath/2007/PartnerControls"/>
    <ds:schemaRef ds:uri="477b5d69-0e95-4306-81c7-b039de8fa76e"/>
    <ds:schemaRef ds:uri="9043eea9-c6a2-41bd-a216-33d45f9f09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rekenmodule SO</vt:lpstr>
      <vt:lpstr>'rekenmodule SO'!Afdruktitels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Rekenmodule_BaO_2018.xlsx</dc:title>
  <dc:subject/>
  <dc:creator>Vermeersch Trui</dc:creator>
  <cp:keywords/>
  <dc:description/>
  <cp:lastModifiedBy>Trui Vermeersch</cp:lastModifiedBy>
  <cp:lastPrinted>2025-11-03T13:51:19Z</cp:lastPrinted>
  <dcterms:created xsi:type="dcterms:W3CDTF">2016-11-14T15:49:37Z</dcterms:created>
  <dcterms:modified xsi:type="dcterms:W3CDTF">2025-11-04T09:52:54Z</dcterms:modified>
  <cp:category>Documentatie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Bes</vt:lpwstr>
  </property>
  <property fmtid="{D5CDD505-2E9C-101B-9397-08002B2CF9AE}" pid="3" name="Korte inhoud">
    <vt:lpwstr>Dit rekenblad kan je helpen om de begroting te maken van de werkingsmiddelen die een basisschool gewoon onderwijs kan verwachten voor het jaar 2017.</vt:lpwstr>
  </property>
  <property fmtid="{D5CDD505-2E9C-101B-9397-08002B2CF9AE}" pid="4" name="Referentienummer">
    <vt:lpwstr>Bes-20161116-2</vt:lpwstr>
  </property>
  <property fmtid="{D5CDD505-2E9C-101B-9397-08002B2CF9AE}" pid="5" name="ContentTypeId">
    <vt:lpwstr>0x01010023B90A14FA855846A38B52082D061DCC</vt:lpwstr>
  </property>
  <property fmtid="{D5CDD505-2E9C-101B-9397-08002B2CF9AE}" pid="6" name="MediaServiceImageTags">
    <vt:lpwstr/>
  </property>
</Properties>
</file>